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46" activeTab="0"/>
  </bookViews>
  <sheets>
    <sheet name="LIST" sheetId="1" r:id="rId1"/>
    <sheet name="GEN INFO" sheetId="2" r:id="rId2"/>
    <sheet name="S-1" sheetId="3" r:id="rId3"/>
    <sheet name="S-2" sheetId="4" r:id="rId4"/>
    <sheet name="S-3" sheetId="5" r:id="rId5"/>
    <sheet name="S-4" sheetId="6" r:id="rId6"/>
    <sheet name="S-5" sheetId="7" r:id="rId7"/>
    <sheet name="S-6" sheetId="8" r:id="rId8"/>
    <sheet name="S-7" sheetId="9" r:id="rId9"/>
    <sheet name="S-8" sheetId="10" r:id="rId10"/>
    <sheet name="S-9" sheetId="11" r:id="rId11"/>
    <sheet name="S-10" sheetId="12" r:id="rId12"/>
    <sheet name="S-11" sheetId="13" r:id="rId13"/>
    <sheet name="S-12" sheetId="14" r:id="rId14"/>
    <sheet name="S-13" sheetId="15" r:id="rId15"/>
    <sheet name="S-14" sheetId="16" r:id="rId16"/>
    <sheet name="S-15" sheetId="17" r:id="rId17"/>
    <sheet name="S-16" sheetId="18" r:id="rId18"/>
    <sheet name="S-17" sheetId="19" r:id="rId19"/>
    <sheet name="S-18" sheetId="20" r:id="rId20"/>
    <sheet name="S-19" sheetId="21" r:id="rId21"/>
    <sheet name="S-20" sheetId="22" r:id="rId22"/>
    <sheet name="S-21" sheetId="23" r:id="rId23"/>
    <sheet name="S-22" sheetId="24" r:id="rId24"/>
    <sheet name="S-23" sheetId="25" r:id="rId25"/>
    <sheet name="S-24" sheetId="26" r:id="rId26"/>
    <sheet name="S-25" sheetId="27" r:id="rId27"/>
    <sheet name="S-26" sheetId="28" r:id="rId28"/>
    <sheet name="S-27" sheetId="29" r:id="rId29"/>
    <sheet name="S-28" sheetId="30" r:id="rId30"/>
    <sheet name="S-29" sheetId="31" r:id="rId31"/>
    <sheet name="S-30" sheetId="32" r:id="rId32"/>
    <sheet name="S-31" sheetId="33" r:id="rId33"/>
    <sheet name="I&amp;E - INST" sheetId="34" r:id="rId34"/>
    <sheet name=" I&amp;E - SOCIETY" sheetId="35" r:id="rId35"/>
    <sheet name="INS BS" sheetId="36" r:id="rId36"/>
    <sheet name="CON BS" sheetId="37" r:id="rId37"/>
  </sheets>
  <externalReferences>
    <externalReference r:id="rId40"/>
  </externalReferences>
  <definedNames/>
  <calcPr fullCalcOnLoad="1"/>
</workbook>
</file>

<file path=xl/comments34.xml><?xml version="1.0" encoding="utf-8"?>
<comments xmlns="http://schemas.openxmlformats.org/spreadsheetml/2006/main">
  <authors>
    <author>Author</author>
  </authors>
  <commentList>
    <comment ref="F12" authorId="0">
      <text>
        <r>
          <rPr>
            <b/>
            <sz val="8"/>
            <rFont val="Tahoma"/>
            <family val="2"/>
          </rPr>
          <t>INPUT SHOULD BE FROM FEE COLLECTIONS ANNEXURE</t>
        </r>
      </text>
    </comment>
    <comment ref="H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INPUT SHOULD BE FROM FEE COLLECTIONS ANNEXURE</t>
        </r>
      </text>
    </comment>
    <comment ref="M12" authorId="0">
      <text>
        <r>
          <rPr>
            <b/>
            <sz val="8"/>
            <rFont val="Tahoma"/>
            <family val="2"/>
          </rPr>
          <t>INPUT SHOULD BE FROM FEE COLLECTIONS ANNEXURE</t>
        </r>
      </text>
    </comment>
  </commentList>
</comments>
</file>

<file path=xl/comments35.xml><?xml version="1.0" encoding="utf-8"?>
<comments xmlns="http://schemas.openxmlformats.org/spreadsheetml/2006/main">
  <authors>
    <author>Author</author>
  </authors>
  <commentList>
    <comment ref="H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INPUT SHOULD BE FROM FEE COLLECTIONS ANNEXURE</t>
        </r>
      </text>
    </comment>
    <comment ref="I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2"/>
          </rPr>
          <t>INPUT SHOULD BE FROM FEE COLLECTIONS ANNEXURE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7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B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3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4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5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7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8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9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10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C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D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F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G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H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I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K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L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M121" authorId="0">
      <text>
        <r>
          <rPr>
            <sz val="8"/>
            <rFont val="Tahoma"/>
            <family val="2"/>
          </rPr>
          <t xml:space="preserve">DROP DOWN MENU FOR SERIAL NO.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8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8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21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21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21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B34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34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34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B47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47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47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B8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82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82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B9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95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95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B108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08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108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B122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22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122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B60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60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60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B13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35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135" authorId="0">
      <text>
        <r>
          <rPr>
            <sz val="8"/>
            <rFont val="Tahoma"/>
            <family val="2"/>
          </rPr>
          <t xml:space="preserve">DROP DOWN MENU FOR REGULAR/ CONTRACT
</t>
        </r>
      </text>
    </comment>
    <comment ref="M21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M34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M4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M60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M82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M95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M10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M122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M135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I9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20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31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42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7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8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99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110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53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121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I9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20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31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42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75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86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9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10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53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I11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</commentList>
</comments>
</file>

<file path=xl/sharedStrings.xml><?xml version="1.0" encoding="utf-8"?>
<sst xmlns="http://schemas.openxmlformats.org/spreadsheetml/2006/main" count="2359" uniqueCount="596">
  <si>
    <t>EXPENDITURE</t>
  </si>
  <si>
    <t>Printing &amp; Stationery</t>
  </si>
  <si>
    <t>Travelling &amp; Converyance</t>
  </si>
  <si>
    <t>Internet Charges</t>
  </si>
  <si>
    <t>Gardening</t>
  </si>
  <si>
    <t>Other Maintenance Expenses</t>
  </si>
  <si>
    <t>INCOME:</t>
  </si>
  <si>
    <t>Interest on Term Loans</t>
  </si>
  <si>
    <t>Interest on Working Capital Loans</t>
  </si>
  <si>
    <t>Security Charges</t>
  </si>
  <si>
    <t>Repairs &amp; Manitenance</t>
  </si>
  <si>
    <t>AICTE Fee</t>
  </si>
  <si>
    <t>Advertisement</t>
  </si>
  <si>
    <t>Rent,Rates &amp; Taxes</t>
  </si>
  <si>
    <t>Telephone Charges</t>
  </si>
  <si>
    <t>Electricity Charges</t>
  </si>
  <si>
    <t xml:space="preserve">Postage </t>
  </si>
  <si>
    <t>Library Recurring expenses</t>
  </si>
  <si>
    <t>Examination expenses</t>
  </si>
  <si>
    <t>Buildings</t>
  </si>
  <si>
    <t>Vehicles</t>
  </si>
  <si>
    <t>Computers</t>
  </si>
  <si>
    <t>Furniture</t>
  </si>
  <si>
    <t>Electrical Equipments</t>
  </si>
  <si>
    <t>Others, if any</t>
  </si>
  <si>
    <t>Insurance</t>
  </si>
  <si>
    <t>Lab Maintenance (including Cosumable stores)</t>
  </si>
  <si>
    <t>Legal expenses</t>
  </si>
  <si>
    <t>Staff welfare/Medical Aid</t>
  </si>
  <si>
    <t>Inspection fee</t>
  </si>
  <si>
    <t>Audit fee</t>
  </si>
  <si>
    <t>Games expenses</t>
  </si>
  <si>
    <t>Donations</t>
  </si>
  <si>
    <t>Subscriptions</t>
  </si>
  <si>
    <t>Bank Charges</t>
  </si>
  <si>
    <t>Interest Received</t>
  </si>
  <si>
    <t>Miscellaneous Income</t>
  </si>
  <si>
    <t>College Bus Fee Collections</t>
  </si>
  <si>
    <t>S.No.</t>
  </si>
  <si>
    <t>GROSS SALARY</t>
  </si>
  <si>
    <t>Donations &amp; Contributions</t>
  </si>
  <si>
    <t>Any other income (Specify Head wise)</t>
  </si>
  <si>
    <t xml:space="preserve">TOTAL EXPENDITURE </t>
  </si>
  <si>
    <t>AVERAGE EXPENDITURE PER STUDENT</t>
  </si>
  <si>
    <t>TOTAL INCOME</t>
  </si>
  <si>
    <t>Professional Charges</t>
  </si>
  <si>
    <t>QUALIFICATION</t>
  </si>
  <si>
    <t>SANCTIONED INTAKE</t>
  </si>
  <si>
    <t>MCA</t>
  </si>
  <si>
    <t>MBA</t>
  </si>
  <si>
    <t>TOTAL</t>
  </si>
  <si>
    <t>DEPT.</t>
  </si>
  <si>
    <t>DESIG.</t>
  </si>
  <si>
    <t>TDS</t>
  </si>
  <si>
    <t>NET SALARY</t>
  </si>
  <si>
    <t>BASIC PAY</t>
  </si>
  <si>
    <t>GRAND TOTAL</t>
  </si>
  <si>
    <t>BRANCH</t>
  </si>
  <si>
    <t>SOCIETY</t>
  </si>
  <si>
    <t>NAME OF THE INSTITUTION</t>
  </si>
  <si>
    <t>A</t>
  </si>
  <si>
    <t>B</t>
  </si>
  <si>
    <t>C</t>
  </si>
  <si>
    <t>REGULAR/ CONTRACT</t>
  </si>
  <si>
    <t>NAME OF THE BANK</t>
  </si>
  <si>
    <t>CATEGORY</t>
  </si>
  <si>
    <t>NAME OF THE SOCIETY</t>
  </si>
  <si>
    <t xml:space="preserve">OPENING BALANCE OF LOAN AMOUNT </t>
  </si>
  <si>
    <t>LOAN RECEIVED DURING THE YEAR</t>
  </si>
  <si>
    <t>LOAN REPAID DURING THE YEAR</t>
  </si>
  <si>
    <t xml:space="preserve">CLOSING BALANCE OF LOAN AMOUNT </t>
  </si>
  <si>
    <t>D= (A+B-C)</t>
  </si>
  <si>
    <t>NAME OF THE FINANCIAL INSTITUTION/ BANK</t>
  </si>
  <si>
    <t xml:space="preserve">NAME </t>
  </si>
  <si>
    <t>PAN</t>
  </si>
  <si>
    <t>FDR NO.</t>
  </si>
  <si>
    <t>INVESTED DURING THE YEAR</t>
  </si>
  <si>
    <t>MATURED DURING THE YEAR</t>
  </si>
  <si>
    <t>OPENING BALANCE</t>
  </si>
  <si>
    <t>CLOSING BALANCE</t>
  </si>
  <si>
    <t>Surplus/ (Deficit)</t>
  </si>
  <si>
    <t>NOTE: UPLOAD SCANNED COPIES OF FDR RECEIPTS IN SUPPORT OF THE ABOVE INFORMATION.</t>
  </si>
  <si>
    <t>DATE OF INVESTMENT</t>
  </si>
  <si>
    <t>ECE</t>
  </si>
  <si>
    <t>EEE</t>
  </si>
  <si>
    <t>NAMES OF THE INSTITUTIONS UNDER THE SOCIETY</t>
  </si>
  <si>
    <t>B.E/ B.TECH</t>
  </si>
  <si>
    <t>S.NO.</t>
  </si>
  <si>
    <t>INTAKE</t>
  </si>
  <si>
    <t>GENERAL INFORMATION OF THE SOCIETY / INSTITUTION</t>
  </si>
  <si>
    <t>PANo.</t>
  </si>
  <si>
    <t>NAME</t>
  </si>
  <si>
    <t xml:space="preserve"> BANK DETAILS IN WHICH SALARY IS BEING CREDITED</t>
  </si>
  <si>
    <t>IFSC</t>
  </si>
  <si>
    <t>Account No.</t>
  </si>
  <si>
    <t>DATE OF BIRTH</t>
  </si>
  <si>
    <t>DATE OF APPOINTMENT TO CATEGORY</t>
  </si>
  <si>
    <t>EMPLOYEE</t>
  </si>
  <si>
    <t>EMPLOYER</t>
  </si>
  <si>
    <t>TOTAL FEE</t>
  </si>
  <si>
    <t>Interest on Loans from Society</t>
  </si>
  <si>
    <t>Loans &amp; Advances</t>
  </si>
  <si>
    <t>Additons</t>
  </si>
  <si>
    <t>PARTICULARS</t>
  </si>
  <si>
    <t>Deletions</t>
  </si>
  <si>
    <t>Total</t>
  </si>
  <si>
    <t>LATERAL ENTRY</t>
  </si>
  <si>
    <t>YEAR</t>
  </si>
  <si>
    <t>IST YEAR</t>
  </si>
  <si>
    <t>2ND YEAR</t>
  </si>
  <si>
    <t>3RD YEAR</t>
  </si>
  <si>
    <t>4TH YEAR</t>
  </si>
  <si>
    <t xml:space="preserve">NAME OF THE SOCIETY /TRUST : </t>
  </si>
  <si>
    <t>PROGRAMMES OFFERED</t>
  </si>
  <si>
    <t>Teaching Staff Salaries</t>
  </si>
  <si>
    <t>Non Teaching Staff Salaries</t>
  </si>
  <si>
    <t>Finance Costs</t>
  </si>
  <si>
    <t>HRA</t>
  </si>
  <si>
    <t>DA</t>
  </si>
  <si>
    <t>OTHERS</t>
  </si>
  <si>
    <t>EMPLOYEE NAME</t>
  </si>
  <si>
    <t>Any Other Expenses (specify head wise)</t>
  </si>
  <si>
    <t>NRI</t>
  </si>
  <si>
    <t>PROGRAMME</t>
  </si>
  <si>
    <t>PAY SCALE (BAND)</t>
  </si>
  <si>
    <t>WHETHER THE EMPLOYEE POSSESSES THE REQUISITE QUALIFICATION</t>
  </si>
  <si>
    <t>PAY SCALE (BAND</t>
  </si>
  <si>
    <t>8th PRC/ 9th PRC/ OTHERS</t>
  </si>
  <si>
    <t>ACTUAL ARREARS PAID (IF ANY)</t>
  </si>
  <si>
    <t>PF CONTRIBUTION</t>
  </si>
  <si>
    <t>ESI CONTRIBUTION</t>
  </si>
  <si>
    <t>OTHER INCOME</t>
  </si>
  <si>
    <t>Administrative  &amp; Other Expenses</t>
  </si>
  <si>
    <t>NO. OF INSTITUTIONS UNDER THE SOCIETY</t>
  </si>
  <si>
    <t>ACTUAL ARREARS PAID</t>
  </si>
  <si>
    <t>Teaching Staff Salaries (ARREARS PAID)</t>
  </si>
  <si>
    <t>Non Teaching Staff Salaries (ARREARS PAID)</t>
  </si>
  <si>
    <t>SCHEDULE - 1</t>
  </si>
  <si>
    <t>Fee Collection (As per Schedule - 1)</t>
  </si>
  <si>
    <t>SCHEDULE - 2</t>
  </si>
  <si>
    <t xml:space="preserve">Other Income </t>
  </si>
  <si>
    <t>Apportionable (As per Schedule - 2)</t>
  </si>
  <si>
    <t>SALARIES</t>
  </si>
  <si>
    <t>SALARY ARREARS PAID:</t>
  </si>
  <si>
    <t>Apportionable (As per Schedule - 8)</t>
  </si>
  <si>
    <t xml:space="preserve"> TOTAL</t>
  </si>
  <si>
    <t>Sub Total</t>
  </si>
  <si>
    <t>WHETHER THE EMPLOYEE POSSESSES THE EQUIVALENT QUALIFICATION</t>
  </si>
  <si>
    <t>SCHEDULE</t>
  </si>
  <si>
    <t>DETAILS TO BE FURNISHED IN THE SCHEDULE</t>
  </si>
  <si>
    <t>Programme wise (which includes year wise &amp; category wise) Fee Collections of the institution</t>
  </si>
  <si>
    <t>Depreciation for the year</t>
  </si>
  <si>
    <t>Rate of Dep.</t>
  </si>
  <si>
    <t>Providend fund(Employer Contribution)</t>
  </si>
  <si>
    <t>ESI(Employer Contribution)</t>
  </si>
  <si>
    <t>Gratuity provision for the year</t>
  </si>
  <si>
    <t>Bonus paid during the year</t>
  </si>
  <si>
    <t>CONSOLIDATED</t>
  </si>
  <si>
    <t>INCOME &amp; EXPENDITURE STATEMENT OF THE INSTITUTION</t>
  </si>
  <si>
    <t>FEE</t>
  </si>
  <si>
    <t>ANY OTHER DEDUCTIONS</t>
  </si>
  <si>
    <t>GRAMD TOTAL</t>
  </si>
  <si>
    <t>LIABILITIES:</t>
  </si>
  <si>
    <t>ASSETS:</t>
  </si>
  <si>
    <t>TOTAL LIABILITIES</t>
  </si>
  <si>
    <t>Fixed Deposits (including Interest Accrued)</t>
  </si>
  <si>
    <t>Tution Fee Receivable</t>
  </si>
  <si>
    <t>TOTAL ASSETS</t>
  </si>
  <si>
    <t>SCHEDULE - 9</t>
  </si>
  <si>
    <t>SCHEDULE - 11</t>
  </si>
  <si>
    <t>SCHEDULE - 8</t>
  </si>
  <si>
    <t>Add: Excess of Incme over Expenditure</t>
  </si>
  <si>
    <t>NON CURRENT LIABILITIES:</t>
  </si>
  <si>
    <t>CAPITAL FUND:</t>
  </si>
  <si>
    <t>Opening Balance</t>
  </si>
  <si>
    <t>Un-utilised Grants and Donations</t>
  </si>
  <si>
    <t>Others</t>
  </si>
  <si>
    <t>Banks/Financial Institutions</t>
  </si>
  <si>
    <t>Socieity</t>
  </si>
  <si>
    <t>Other Non Current Liabilitites (Specify)</t>
  </si>
  <si>
    <t>CURRENT LIABILITIES:</t>
  </si>
  <si>
    <t>Term Loans/Unsecured Loans:</t>
  </si>
  <si>
    <t>Sundry Creditors</t>
  </si>
  <si>
    <t>Outstanding Liabilities &amp; Provisions (Specify)</t>
  </si>
  <si>
    <t>NON CURRENT ASSETS:</t>
  </si>
  <si>
    <t>CURRENT ASSETS:</t>
  </si>
  <si>
    <t>Other Current Asset Specify</t>
  </si>
  <si>
    <t>Other Non Current Asset Specify</t>
  </si>
  <si>
    <t>Society</t>
  </si>
  <si>
    <t>Other Current Liabilities (Specify)</t>
  </si>
  <si>
    <t>Fixed Assets</t>
  </si>
  <si>
    <t>Additions During the Year</t>
  </si>
  <si>
    <t>Deletions During the Year</t>
  </si>
  <si>
    <t>Deprecition for the Year</t>
  </si>
  <si>
    <t>Closing Balance</t>
  </si>
  <si>
    <t>PREVIOUS YEAR</t>
  </si>
  <si>
    <t>Eligible Staff (As per Schedule - 3)</t>
  </si>
  <si>
    <t>Other Staff (As per Schedule - 4)</t>
  </si>
  <si>
    <t>Regular Staff (As per Schedule - 5)</t>
  </si>
  <si>
    <t>Contract Staff (As per Schedule - 6)</t>
  </si>
  <si>
    <t>Apportionable (As per Schedule - 7)</t>
  </si>
  <si>
    <t>Depreciation (As per Schedule - 9)</t>
  </si>
  <si>
    <t>AICTE Processing Fee</t>
  </si>
  <si>
    <t>College Fee Refund</t>
  </si>
  <si>
    <t>Exam Branch Expenses</t>
  </si>
  <si>
    <t>Functions &amp; Celebrations</t>
  </si>
  <si>
    <t>General Expenditure</t>
  </si>
  <si>
    <t>IE Accerdiation Exp</t>
  </si>
  <si>
    <t>ISO Certification Charges</t>
  </si>
  <si>
    <t>ISTE Membership</t>
  </si>
  <si>
    <t>JKC Registration Fee</t>
  </si>
  <si>
    <t>JNTUH Regn &amp; Common Services Fee</t>
  </si>
  <si>
    <t>Project Works</t>
  </si>
  <si>
    <t>Promotion Exp</t>
  </si>
  <si>
    <t>Record Books</t>
  </si>
  <si>
    <t>SBTET Affiliation Fee</t>
  </si>
  <si>
    <t>Special Fee Refund</t>
  </si>
  <si>
    <t>Syllabus Books &amp; Teaching Aids</t>
  </si>
  <si>
    <t>Training &amp; Placements</t>
  </si>
  <si>
    <t>Transportation Charges</t>
  </si>
  <si>
    <t>AICTE FDR Interest</t>
  </si>
  <si>
    <t>Interest on Electricity Deposits</t>
  </si>
  <si>
    <t>GUST FACULTY</t>
  </si>
  <si>
    <t>SCHEDULE - 12</t>
  </si>
  <si>
    <t>SCHEDULE - 13</t>
  </si>
  <si>
    <t>Statement of Other Income of the institution</t>
  </si>
  <si>
    <t>STATEMENT OF ADMINISTRATION &amp; OTHER EXPENSES OF THE INSTITUTION</t>
  </si>
  <si>
    <t>Statement of Administrative &amp; Other Expenses of the institution</t>
  </si>
  <si>
    <t>Statement of Finance Costs of the institution</t>
  </si>
  <si>
    <t>Statement of Fixed Assets Schedule for Depreciation</t>
  </si>
  <si>
    <t>Statement of Fixed Deposits of the institution</t>
  </si>
  <si>
    <t>Statement of Loans Received from Societies, Banks/ Financial Institution by the institution and Others</t>
  </si>
  <si>
    <t>S. No.</t>
  </si>
  <si>
    <t>Statement of Legal Expenditure</t>
  </si>
  <si>
    <t>SCHEDULE -18</t>
  </si>
  <si>
    <t>AADHAR No</t>
  </si>
  <si>
    <t xml:space="preserve">TOTAL PROPOSED EXPENDIDTURE </t>
  </si>
  <si>
    <t>REVENUE</t>
  </si>
  <si>
    <t>CAPITAL</t>
  </si>
  <si>
    <t>NAME OF THE STUDENT</t>
  </si>
  <si>
    <t>YEAR OF STUDY</t>
  </si>
  <si>
    <t>AMOUNT</t>
  </si>
  <si>
    <t>SCHOLAR SHIPS:</t>
  </si>
  <si>
    <t>MERTI AWARDS:</t>
  </si>
  <si>
    <t>STATEMENT OF LEGAL EXPENDITURE</t>
  </si>
  <si>
    <t>CASE/WIP NUMBER</t>
  </si>
  <si>
    <t>STATEMENT OF GARDENING EXPENDITURE</t>
  </si>
  <si>
    <t>TDS IF ANY</t>
  </si>
  <si>
    <t>No of STUDENTS ATTENDED</t>
  </si>
  <si>
    <t>SCHEDULE - 21</t>
  </si>
  <si>
    <t>BALANCE SHEET OF THE INSTITUTION</t>
  </si>
  <si>
    <t>VENUE</t>
  </si>
  <si>
    <t>MAIN SPEAKERS</t>
  </si>
  <si>
    <t>SCHEDULE - 7</t>
  </si>
  <si>
    <t>SCHEDULE - 14</t>
  </si>
  <si>
    <t>SCHEDULE - 15</t>
  </si>
  <si>
    <t>SCHEDULE - 16</t>
  </si>
  <si>
    <t>SCHEDULE - 17</t>
  </si>
  <si>
    <t>SCHEDULE - 18</t>
  </si>
  <si>
    <t>SCHEDULE - 19</t>
  </si>
  <si>
    <t>SCHEDULE - 20</t>
  </si>
  <si>
    <t>TOTAL POINTS</t>
  </si>
  <si>
    <t>TOTAL EXPENDITURE SHOULD TALLY WITH AMOUNT IN ADMINISTRATIVE EXPENDITURE</t>
  </si>
  <si>
    <t>EMCE CODE</t>
  </si>
  <si>
    <t>CONSOLIDATED INCOME &amp; EXPENDITURE STATEMENT OF THE SOCIETY</t>
  </si>
  <si>
    <t>SCHEDULES AND DETAILS TO BE FURNISHED BY THE INSTITUTIONS</t>
  </si>
  <si>
    <t>STATEMENT OF FINANCE COSTS OF THE INSTITUTION</t>
  </si>
  <si>
    <t>NO. OF HOURS</t>
  </si>
  <si>
    <t>CONSOLIDATED BALANCE SHEET OF THE SOCIETY</t>
  </si>
  <si>
    <t>STATEMENT OF OTHER INCOME OF THE INSTITUTION</t>
  </si>
  <si>
    <t>ADDRESS OF THE TRUST:</t>
  </si>
  <si>
    <t>1. Contact Person</t>
  </si>
  <si>
    <t>2. Telephone Numbers</t>
  </si>
  <si>
    <t>3. Cell Numbers</t>
  </si>
  <si>
    <t>4. E-mail of the Society</t>
  </si>
  <si>
    <t>PARTICULARS RELATING TO INSTITUTION</t>
  </si>
  <si>
    <t>EMCET CODE:</t>
  </si>
  <si>
    <t>CODES</t>
  </si>
  <si>
    <t>EAMCET</t>
  </si>
  <si>
    <t>ICET</t>
  </si>
  <si>
    <t>PGCET</t>
  </si>
  <si>
    <t>OTHERS IF ANY</t>
  </si>
  <si>
    <t>DETAILS OF SANCTIONED PROGRAMMES, INTAKE &amp; STUDENTS ADMITTED</t>
  </si>
  <si>
    <t>ADDRESS OF THE INSTITUTION:</t>
  </si>
  <si>
    <t>AS PER SANCTIONED SEATS</t>
  </si>
  <si>
    <t>ACTUAL ADMITTED SEATS</t>
  </si>
  <si>
    <t>DETAILS OF FEE COLLECTIONS:</t>
  </si>
  <si>
    <t>Specify</t>
  </si>
  <si>
    <t>Staff Salaries</t>
  </si>
  <si>
    <t>INDEPENDENT INCOME &amp; EXPENDIDTURE OF THE SOCIETY/TRUST</t>
  </si>
  <si>
    <t>LAND</t>
  </si>
  <si>
    <t>BUILDINGS: RESIDENT</t>
  </si>
  <si>
    <t>BUILDINGS: COMMERCIAL</t>
  </si>
  <si>
    <t>FURNITURE &amp; FIXTURES</t>
  </si>
  <si>
    <t>COMPUTERS</t>
  </si>
  <si>
    <t>DATE OF EVENT</t>
  </si>
  <si>
    <t>NATURE OF THE PROPOSED EXPENDITURE</t>
  </si>
  <si>
    <t>BALANCE SHEET OF THE TRUST/SOCIETY</t>
  </si>
  <si>
    <t>SCHEDULE - 22</t>
  </si>
  <si>
    <t>UNUTILISED GRANTS</t>
  </si>
  <si>
    <t>TOTAL GRANTS</t>
  </si>
  <si>
    <t>Utilisation of Grants (As per Schedule - 10)</t>
  </si>
  <si>
    <t>Grants Received (As per Schedule - 10)</t>
  </si>
  <si>
    <t>Un-utilised Grants</t>
  </si>
  <si>
    <t>EAMCET CODE OF THE INSTITUTION</t>
  </si>
  <si>
    <t>GUEST FACULTY</t>
  </si>
  <si>
    <t>Depreciation for the Year</t>
  </si>
  <si>
    <t>PROGRAMME:</t>
  </si>
  <si>
    <t>SCHEDULE -17</t>
  </si>
  <si>
    <t>Seminars &amp; Workshops</t>
  </si>
  <si>
    <t>Scholarships &amp; Merit Awards</t>
  </si>
  <si>
    <t>SCHEDULE -11</t>
  </si>
  <si>
    <t>SCHEDULE -10</t>
  </si>
  <si>
    <t>SCHEDULE -9</t>
  </si>
  <si>
    <t>SCHEDULE -8</t>
  </si>
  <si>
    <t>Grants Received (As per Schedule - 14)</t>
  </si>
  <si>
    <t>Utilisation of Grants (As per Schedule - 14)</t>
  </si>
  <si>
    <t>Apportionable (As per Schedule - 11)</t>
  </si>
  <si>
    <t>Apportionable (As per Schedule - 12)</t>
  </si>
  <si>
    <t>Depreciation (As per Schedule - 13)</t>
  </si>
  <si>
    <t>SCHEDULE - 10</t>
  </si>
  <si>
    <t>STATEMENT OF EXPENDITURE ON SCHOLARSHIPS, MERIT AWARDS ETC SPENT BY THE INSTITUTION</t>
  </si>
  <si>
    <t>Statement of Grants Received and Utilisation from the Government and Other sources like TEQIP, MHRD etc.</t>
  </si>
  <si>
    <t>Statement of Expenditure on Seminars, Workshops, Student Related Expenditure, Fests</t>
  </si>
  <si>
    <t>Statement of Expenditure on Scholarships, Merit Awards etc., Spent by the Institution</t>
  </si>
  <si>
    <t>Independent Income &amp; Expenditure of the Society/Trust</t>
  </si>
  <si>
    <t>Independent Balance Sheet of the Trust/Society</t>
  </si>
  <si>
    <t>GRANTS RECEIVED:(Specify headwise)</t>
  </si>
  <si>
    <t>Expenses (Specify headwise)</t>
  </si>
  <si>
    <t>UTILISATION:</t>
  </si>
  <si>
    <t>NAME OF THE ADVOCATE</t>
  </si>
  <si>
    <t>SCHEDULE - 3</t>
  </si>
  <si>
    <t>SCHEDULE - 4</t>
  </si>
  <si>
    <t>SCHEDULE - 5</t>
  </si>
  <si>
    <t>SCHEDULE - 6</t>
  </si>
  <si>
    <t>SCHEDULE -5</t>
  </si>
  <si>
    <t>SCHEDULE -6</t>
  </si>
  <si>
    <t>CASE/WP NUMBER</t>
  </si>
  <si>
    <t>PAN OF ADVOCATE</t>
  </si>
  <si>
    <t>AMOUNT PAID TO ADVOCATE</t>
  </si>
  <si>
    <t>STAMP DUTY/COURT FEE</t>
  </si>
  <si>
    <t>OTHER EXPENSES</t>
  </si>
  <si>
    <t>PARTICULARS OF EVENT</t>
  </si>
  <si>
    <t>SUBJECT/ TOPIC</t>
  </si>
  <si>
    <t>COLLECTED FROM THE STUDENTS</t>
  </si>
  <si>
    <t>OTHER FACTORS</t>
  </si>
  <si>
    <t>Statement of Other Factors</t>
  </si>
  <si>
    <t>(FURTHERENCE OF EDUCATION)</t>
  </si>
  <si>
    <t>PURPOSE</t>
  </si>
  <si>
    <t>SCHEDULE: 21</t>
  </si>
  <si>
    <t>BRIEF DETAILS (UPTO 1000 CHARACTERS)</t>
  </si>
  <si>
    <t>DESIG-NATION</t>
  </si>
  <si>
    <t>DATE OF APPOINTMENT TO DESIG-NATION</t>
  </si>
  <si>
    <t>ACTUAL ARREARS PAID        (IF ANY)</t>
  </si>
  <si>
    <t>ACTUAL ARREARS PAID        IF ANY)</t>
  </si>
  <si>
    <t>ANY OTHER DEDUC-TIONS</t>
  </si>
  <si>
    <t>STATEMENT OF EXPENDITURE ON SEMINARS, WORKSHOPS, STUDENT RELATED EXPENDIDTURE, FESTS ETC.</t>
  </si>
  <si>
    <t>NAME OF THE AGENCY/ PERSON IF PAYMENT MADE</t>
  </si>
  <si>
    <t>.</t>
  </si>
  <si>
    <t>EQUIPMENT</t>
  </si>
  <si>
    <t>DIRECT INCOME</t>
  </si>
  <si>
    <t>Other Income (As per Schedule - 2)</t>
  </si>
  <si>
    <t>Loans to Institutions</t>
  </si>
  <si>
    <t>Transfer to Institution A</t>
  </si>
  <si>
    <t>Transfer to Institution B</t>
  </si>
  <si>
    <t>Tranfer out of Banks/FI Borrowings:</t>
  </si>
  <si>
    <t>Tranfer out of Unsecured Loans:</t>
  </si>
  <si>
    <t>Others (Specify)</t>
  </si>
  <si>
    <t>Fixed Deposits (including Interest Accrued) S-19</t>
  </si>
  <si>
    <t>Fixed Assets: S-13</t>
  </si>
  <si>
    <t>Term Loans/Unsecured Loans: S-20</t>
  </si>
  <si>
    <t>Loan to Institution A</t>
  </si>
  <si>
    <t>Loans to Institutions;</t>
  </si>
  <si>
    <t>Loan to Institution B</t>
  </si>
  <si>
    <t>Add: Excess of Incme over Expenditure (S-21)</t>
  </si>
  <si>
    <t>NET EXPENDITURE</t>
  </si>
  <si>
    <t>Surplus from Seminars S-9</t>
  </si>
  <si>
    <t>SCHEDULE - 23</t>
  </si>
  <si>
    <t>BALANCE SHEET</t>
  </si>
  <si>
    <t>Un-Utilized Grants</t>
  </si>
  <si>
    <t>Add: Others Specify</t>
  </si>
  <si>
    <t>Tution Fee Receivable (Government)</t>
  </si>
  <si>
    <t>ABC INSTITUTE OF TECHNOLOGY &amp; SCIENCE</t>
  </si>
  <si>
    <t>DEF ENGINEERING COLLEGE</t>
  </si>
  <si>
    <t>GHI ENGINEERING COLLEGE</t>
  </si>
  <si>
    <t>AITS</t>
  </si>
  <si>
    <t>DIEC</t>
  </si>
  <si>
    <t>GIEC</t>
  </si>
  <si>
    <t>XYZ TRUST</t>
  </si>
  <si>
    <t>Cash at Bank</t>
  </si>
  <si>
    <t>Cash on Hand</t>
  </si>
  <si>
    <t>CET CODE</t>
  </si>
  <si>
    <t>3rd Year</t>
  </si>
  <si>
    <t>NAME OF THE PERSON</t>
  </si>
  <si>
    <t>AS ON 31/03/2018</t>
  </si>
  <si>
    <t>Statement of Proposed Expenditure for the Block Period of 2019-2020 to 2021-2022 by the Institution</t>
  </si>
  <si>
    <t>AMOUNT IN RUPEES</t>
  </si>
  <si>
    <t>2017-2018</t>
  </si>
  <si>
    <t>FOR THE YEAR ENDED 31/03/2018</t>
  </si>
  <si>
    <t>DETAILS OF ALL ELIGIBLE TEACHING STAFF FOR THE YEAR 2017-2018 (31.03.2018)</t>
  </si>
  <si>
    <t>DETAILS OF ALL OTHER TEACHING STAFF FOR THE YEAR 2017-2018 (31.03.2018)</t>
  </si>
  <si>
    <t>DETAILS OF ALL REGULAR NON -TEACHING STAFF FOR THE YEAR 2017-2018 (31.03.2018)</t>
  </si>
  <si>
    <t>DETAILS OF ALL CONTRACT NON -TEACHING STAFF FOR THE YEAR 2017-2018 (31.03.2018)</t>
  </si>
  <si>
    <t>TOTAL EXPENDITURE 2017-2018</t>
  </si>
  <si>
    <t>AMOUNT 2017-2018</t>
  </si>
  <si>
    <t>EXPENDITURE INCURRED 2017-2018</t>
  </si>
  <si>
    <t>2018-2019</t>
  </si>
  <si>
    <t>STATEMENT OF FIXED DEPOSITS FOR THE FINANCIAL YEAR 2017-2018</t>
  </si>
  <si>
    <t>SCHEDULE - 24</t>
  </si>
  <si>
    <t>2017-18</t>
  </si>
  <si>
    <t>Number of Students</t>
  </si>
  <si>
    <t>Total Amount</t>
  </si>
  <si>
    <t>TOTAL EXPENDITURE</t>
  </si>
  <si>
    <t>SCHEDULE - 25</t>
  </si>
  <si>
    <t>Gross Salary</t>
  </si>
  <si>
    <t>Total Deductions</t>
  </si>
  <si>
    <t>Taxable Salary</t>
  </si>
  <si>
    <t>TDS Deducted</t>
  </si>
  <si>
    <t>Details of Salary Payments as per Form 24Q</t>
  </si>
  <si>
    <t>Balance Sheet of the Institute-wise</t>
  </si>
  <si>
    <t>Salary payments as per Form 24 Q for the year 2017-18</t>
  </si>
  <si>
    <t xml:space="preserve">Note: Attachment Form 24 Q </t>
  </si>
  <si>
    <t>Note: If it is negative balance ignore to take to Balance Sheet</t>
  </si>
  <si>
    <t>SCHEDULE - 26</t>
  </si>
  <si>
    <t xml:space="preserve">Note: Attachment Form 26 Q </t>
  </si>
  <si>
    <t>Total Amount as per Audited Statements</t>
  </si>
  <si>
    <t>HEAD OF EXPENDITURE</t>
  </si>
  <si>
    <t>Amount on which Tax Deducted</t>
  </si>
  <si>
    <t>TDS Amount</t>
  </si>
  <si>
    <t>Section Under which Tax Deducted</t>
  </si>
  <si>
    <t>DETAILS OF SALARY PAYMENTS AS PER FORM 24Q</t>
  </si>
  <si>
    <t>Details of Expenditure on which Tax Deducted as per IT Act.</t>
  </si>
  <si>
    <t>YEAR 2017-18:</t>
  </si>
  <si>
    <t>DETAILS OF EXPENDIDTURE ON WHICH TAX DEDUCTED AS PER IT ACT</t>
  </si>
  <si>
    <t>**</t>
  </si>
  <si>
    <t>Accreditation Certificates to be uploaded.</t>
  </si>
  <si>
    <t>Canteen(Y/N)</t>
  </si>
  <si>
    <t>Parking(Y/N)</t>
  </si>
  <si>
    <t>Water Plant(Y/N)</t>
  </si>
  <si>
    <t>Play Ground(acres)</t>
  </si>
  <si>
    <t>SCHEDULE - 30</t>
  </si>
  <si>
    <t>DETAILS OF OTHER AREAS</t>
  </si>
  <si>
    <t>SCHEDULE - 27</t>
  </si>
  <si>
    <t>Name of the Building</t>
  </si>
  <si>
    <t>Fire Certificate</t>
  </si>
  <si>
    <t>Occupancy Certificate</t>
  </si>
  <si>
    <t>Ramp width</t>
  </si>
  <si>
    <t>Number of Floors</t>
  </si>
  <si>
    <t>Lift(Y/N)</t>
  </si>
  <si>
    <t>Building Plan Approval Certificate</t>
  </si>
  <si>
    <t>Electricity Board Safety Certificate</t>
  </si>
  <si>
    <t>Unisex Toilet (Y/N)</t>
  </si>
  <si>
    <t>A BLOCK</t>
  </si>
  <si>
    <t>B BLOCK</t>
  </si>
  <si>
    <t>C BLOCK</t>
  </si>
  <si>
    <t>DETAILS OF ALL ROOMS</t>
  </si>
  <si>
    <t>SCHEDULE - 28</t>
  </si>
  <si>
    <t>Room Type</t>
  </si>
  <si>
    <t xml:space="preserve">Number of Rooms </t>
  </si>
  <si>
    <t>Carpet Area</t>
  </si>
  <si>
    <t>Class Rooms</t>
  </si>
  <si>
    <t>Tutorial Rooms+</t>
  </si>
  <si>
    <t>Laboratory for First Year</t>
  </si>
  <si>
    <t>Laboratory other than First Year</t>
  </si>
  <si>
    <t>Laboratory for Post Graduate Courses</t>
  </si>
  <si>
    <t>Workshop</t>
  </si>
  <si>
    <t>Additional Laboratory/ Workshop for “X” Category Courses</t>
  </si>
  <si>
    <t>Drawing Hall</t>
  </si>
  <si>
    <t>Computer Centre#</t>
  </si>
  <si>
    <t>Seminar Hall</t>
  </si>
  <si>
    <t>Library++</t>
  </si>
  <si>
    <t>Language Laboratory+</t>
  </si>
  <si>
    <t xml:space="preserve">DETAILS OF LAB EQUIPMENT   </t>
  </si>
  <si>
    <t>SCHEDULE - 29</t>
  </si>
  <si>
    <t>Course</t>
  </si>
  <si>
    <t>Equipment Name</t>
  </si>
  <si>
    <t>Number of Units</t>
  </si>
  <si>
    <t>Year of Purchase</t>
  </si>
  <si>
    <t>CSE</t>
  </si>
  <si>
    <t>CIV</t>
  </si>
  <si>
    <t>B.Pharmacy</t>
  </si>
  <si>
    <t>OTHER IF ANY</t>
  </si>
  <si>
    <t>PDF DOCUMENTS ONLY</t>
  </si>
  <si>
    <t>Eligible Teaching Staff Salaries &amp; Arrears paid by the institution (2017-2018) &amp; (2018-2019)</t>
  </si>
  <si>
    <t>Other Teaching Staff Salaries &amp; Arrears paid by the institution (2017-2018) &amp; (2018-2019)</t>
  </si>
  <si>
    <t>Regular Non Teaching Staff Salaries &amp; Arrears paid by the institution (2017-2018) &amp; (2018-2019)</t>
  </si>
  <si>
    <t>Contract Non Teaching Staff Salaries &amp; Arrears paid by the institution (2017-2018) &amp; (2018-2019)</t>
  </si>
  <si>
    <t>FEE PROPOSED BY THE INSTITUTION FOR THE BLOCK PERIOD 2020-21, 2021-22 &amp; 2022-23 IN RUPEES</t>
  </si>
  <si>
    <t>2019-20</t>
  </si>
  <si>
    <t>FOR THE YEAR ENDED 31/03/2019</t>
  </si>
  <si>
    <t>AS ON 31/03/2019</t>
  </si>
  <si>
    <t>DETAILS OF ALL ELIGIBLE TEACHING STAFF FOR THE YEAR 2018-2019 (31.03.2019)</t>
  </si>
  <si>
    <t>DETAILS OF ALL OTHER TEACHING STAFF FOR THE YEAR 2018-2019 (31.03.2019)</t>
  </si>
  <si>
    <t>DETAILS OF ALL REGULAR NON -TEACHING STAFF FOR THE YEAR 2018-2019 (31.03.2019)</t>
  </si>
  <si>
    <t>DETAILS OF ALL CONTRACT NON -TEACHING STAFF FOR THE YEAR 2018-2019 (31.03.2019)</t>
  </si>
  <si>
    <t>TOTAL EXPENDITURE 2018-2019</t>
  </si>
  <si>
    <t>AMOUNT 2018-2019</t>
  </si>
  <si>
    <t>EXPENDITURE INCURRED 2018-2019</t>
  </si>
  <si>
    <t>STATEMENT OF FIXED ASSETS AND DEPRECIATION AS ON 31/03/2019.</t>
  </si>
  <si>
    <t>PREVIOUS YEAR 2017-2018</t>
  </si>
  <si>
    <t>Written down value as on 01/04/2018</t>
  </si>
  <si>
    <t>Before 30/09/2018</t>
  </si>
  <si>
    <t>After 30/09/2018</t>
  </si>
  <si>
    <t>Written down value as on 31/03/2019</t>
  </si>
  <si>
    <t>2019-2020</t>
  </si>
  <si>
    <t>STATEMENT OF PROPOSED EXPENDITURE FOR THE BLOCK PERIOD OF 2020-2021 TO 2022-2023 BY THE INSTITUTION</t>
  </si>
  <si>
    <t>STATEMENT OF FIXED DEPOSITS FOR THE FINANCIAL YEAR 2018-2019</t>
  </si>
  <si>
    <t>STATEMENT OF LOANS FROM FINANCIAL INSTITUTIONS/ BANKS FOR THE FINANCIAL YEAR 2018-2019</t>
  </si>
  <si>
    <t>Salary payments as per Form 24 Q for the year 2018-19</t>
  </si>
  <si>
    <t>YEAR 2018-19:</t>
  </si>
  <si>
    <t>Physically Challenged</t>
  </si>
  <si>
    <t>Waiting Hall</t>
  </si>
  <si>
    <t>Total Plinth Area</t>
  </si>
  <si>
    <t>DETAILS OF BUILDING INFRASTRUCTURE FOR THE YEAR 2018-19</t>
  </si>
  <si>
    <t>NOTE: Certificates attachement in pdf format only.</t>
  </si>
  <si>
    <t xml:space="preserve"> Electracity  Lighting and Fans(Y/N)</t>
  </si>
  <si>
    <t xml:space="preserve">Type Of flooring </t>
  </si>
  <si>
    <t xml:space="preserve">Near 100 meters radius </t>
  </si>
  <si>
    <t>College Area (Acres)</t>
  </si>
  <si>
    <t>Bar &amp; Restaurant (Y/N)</t>
  </si>
  <si>
    <t>Movie Theatres (Y/N)</t>
  </si>
  <si>
    <t>Club/Pub(Y/N)</t>
  </si>
  <si>
    <t>Details of Building Infrastructure for the year 2018-19</t>
  </si>
  <si>
    <t>Number of Units as per AICTE/PCI/NCTE norms</t>
  </si>
  <si>
    <t xml:space="preserve"> B.TECH</t>
  </si>
  <si>
    <t xml:space="preserve"> M.TECH</t>
  </si>
  <si>
    <t>College Hostel Fee Collections</t>
  </si>
  <si>
    <t>VI th PAY SCALE/ VII th PAY SCALE/ OTHERS</t>
  </si>
  <si>
    <t>VIth PAY SCALE/ VIIth PAY SCALE/ OTHERS</t>
  </si>
  <si>
    <t xml:space="preserve"> </t>
  </si>
  <si>
    <t>Name of Institution</t>
  </si>
  <si>
    <t>Year of Establishement</t>
  </si>
  <si>
    <t>Accreditation Status by National Agencies</t>
  </si>
  <si>
    <t>Percentage of Admitted Student strength to Sanctioned strength</t>
  </si>
  <si>
    <t>Graduation Outcomes of University Exams</t>
  </si>
  <si>
    <t>No. Of Teaching Faculty- Permanent/ Contract</t>
  </si>
  <si>
    <t>No. Of Teaching Faculty with Ph.d and 5plus years of experience (. To be supported by bank statements)</t>
  </si>
  <si>
    <t>Student Support like IT training, Communcation, Placement Training etc</t>
  </si>
  <si>
    <t>Student Placements- local org/ MNC/ Others</t>
  </si>
  <si>
    <t>Student Awards / Rewards</t>
  </si>
  <si>
    <t>Faculty Awards / Rewards</t>
  </si>
  <si>
    <t>Seminars/ Workshops/ Conferences organised</t>
  </si>
  <si>
    <t>Library -  Books , Journals, Online etc</t>
  </si>
  <si>
    <t>Skill Development and Innovation</t>
  </si>
  <si>
    <t>Developmental Assistance From External Agencies and Industrial Collobrations</t>
  </si>
  <si>
    <t>Participation in Community Development Activities</t>
  </si>
  <si>
    <t>Faculty Student Ratio</t>
  </si>
  <si>
    <t>Combined Metric for Publication ( PU)</t>
  </si>
  <si>
    <t>Combined Metric for Quality of Publications ( QP)</t>
  </si>
  <si>
    <t>IPR and Patents</t>
  </si>
  <si>
    <t>Sponsered Research Projects</t>
  </si>
  <si>
    <t>Percentage of Student from Other States/ Nations</t>
  </si>
  <si>
    <t>Perception Ranking</t>
  </si>
  <si>
    <t>Any Other relevant information.</t>
  </si>
  <si>
    <t>STATEMENT OF UTILISATION OF FUNDS RELATING TO FURTHERANCE OF DEVELOPMENT FOR THE BLOCK PERIOD OF 2016-2017 TO 2018-2019 BY THE INSTITUTION</t>
  </si>
  <si>
    <t>Total amount towards FOD</t>
  </si>
  <si>
    <t>Amount</t>
  </si>
  <si>
    <t>Year 2016-17</t>
  </si>
  <si>
    <t>Year 2017-18</t>
  </si>
  <si>
    <t>Year 2018-19</t>
  </si>
  <si>
    <t xml:space="preserve">TOTAL UTILISATION EXPENDIDTURE </t>
  </si>
  <si>
    <t>NATURE OF THE UTILISATION EXPENDITURE</t>
  </si>
  <si>
    <t>(Furtherance of Development)</t>
  </si>
  <si>
    <t>Statement of Utilisation Expenditure for the Block Period of 2016-2017 to 2018-2019 by the Institution</t>
  </si>
  <si>
    <t>SCHEDULE -16</t>
  </si>
  <si>
    <t>Details of Each Programmes wise All Rooms, Hostel Building Separately for the year 2018-19</t>
  </si>
  <si>
    <t>Details of Lab Equipment Each Programme wise for the year 2018-19</t>
  </si>
  <si>
    <t>Details of Other Areas (Hostel Building Separately) for the year 2018-19</t>
  </si>
  <si>
    <t>Books of account (Cash/Bank/Day Book , All Ledgers) in pdf format, Bank statements directly down loaded from concerned Bank web sites in pdf format, copy of income-tax return-7 and Each course wise audited financial statements certified by Chartered Accountants  (2018-2019) &amp; (2017-2018)</t>
  </si>
  <si>
    <t>Books of account (Cash/Bank/Day Book , All Ledgers) in pdf format</t>
  </si>
  <si>
    <t>Bank statements directly down loaded from concerned Bank web sites in pdf format</t>
  </si>
  <si>
    <t>copy of income-tax return-7 submitted to income-tax Dept</t>
  </si>
  <si>
    <t>Each course wise audited financial statements certified by Chartered Accountants for the financial year 2018-19</t>
  </si>
  <si>
    <t>Hostel Buildings depreciation</t>
  </si>
  <si>
    <t>College buses depreciation</t>
  </si>
  <si>
    <t>Other Vehicles depreciation</t>
  </si>
  <si>
    <t>PURPOSE (PARTICULARS OF PAYMENT MADE)/ TYPE OF PLANTS-AREA OF GARDEN</t>
  </si>
  <si>
    <t>Specify rate of Depreciation followed</t>
  </si>
  <si>
    <t xml:space="preserve">ANY OTHER ASSET </t>
  </si>
  <si>
    <t>NET SALARY Paid</t>
  </si>
  <si>
    <t>Statement of Gardening Expenditure</t>
  </si>
  <si>
    <t>Cash Payments made in excess of Rs.5,000- for each entry etc for the year 2018-19</t>
  </si>
  <si>
    <t>SCHEDULE - 31</t>
  </si>
  <si>
    <t>DETAILS OF CASH PAYMENTS EXCEEDING Rs.5,000-00 for each entry</t>
  </si>
  <si>
    <t xml:space="preserve">   &amp; For each service or transaction Rs.5,000-00 in aggregate</t>
  </si>
  <si>
    <t>Sr No.</t>
  </si>
  <si>
    <t>Date of Payment</t>
  </si>
  <si>
    <t>Nature of   Payment</t>
  </si>
  <si>
    <t>Amount (Rs.)</t>
  </si>
  <si>
    <t>2018-19</t>
  </si>
  <si>
    <t>DETAILS OF LOANS FROM SOCIETIES FOR THE FINANCIAL YEAR 2018-2019</t>
  </si>
  <si>
    <t>DETAILS OF LOANS FROM OTHERS FOR THE FINANCIAL YEAR 2018-2019</t>
  </si>
  <si>
    <t>DETAILS OF CROSS SUBSIDY GIVEN OUT OF MANAGEMENT/ NRI FEE COLLECTED</t>
  </si>
  <si>
    <t>FEE COLLECTED FROM MANAGEMENT/ NRI STUDENTS</t>
  </si>
  <si>
    <t>Details of Cross Subsidy Provided to other Students out of Surplus from MANAGEMENT/ NRI Fee:</t>
  </si>
  <si>
    <t>Details of Cross Subsidy given out of MANAGEMENT/ NRI Fee collected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</si>
</sst>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_(* #,##0_);_(* \(#,##0\);_(* &quot;-&quot;??_);_(@_)"/>
    <numFmt numFmtId="179" formatCode="0.0"/>
    <numFmt numFmtId="180" formatCode="_(* #,##0.0_);_(* \(#,##0.0\);_(* &quot;-&quot;??_);_(@_)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name val="Verdana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u val="single"/>
      <sz val="10"/>
      <name val="Arial Black"/>
      <family val="2"/>
    </font>
    <font>
      <b/>
      <sz val="11"/>
      <name val="Arial Black"/>
      <family val="2"/>
    </font>
    <font>
      <b/>
      <sz val="14"/>
      <name val="Verdana"/>
      <family val="2"/>
    </font>
    <font>
      <b/>
      <u val="single"/>
      <sz val="12"/>
      <name val="Verdana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Rupee Foradian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u val="single"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4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1"/>
      <color indexed="8"/>
      <name val="Arial"/>
      <family val="2"/>
    </font>
    <font>
      <b/>
      <sz val="12"/>
      <color indexed="8"/>
      <name val="Verdana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sz val="12"/>
      <color indexed="63"/>
      <name val="Arial"/>
      <family val="2"/>
    </font>
    <font>
      <b/>
      <sz val="10"/>
      <color indexed="63"/>
      <name val="Arial"/>
      <family val="2"/>
    </font>
    <font>
      <sz val="14"/>
      <color indexed="8"/>
      <name val="Arial Rounded MT Bold"/>
      <family val="2"/>
    </font>
    <font>
      <sz val="13"/>
      <color indexed="8"/>
      <name val="Arial Rounded MT Bold"/>
      <family val="2"/>
    </font>
    <font>
      <b/>
      <sz val="16"/>
      <color indexed="8"/>
      <name val="Arial"/>
      <family val="2"/>
    </font>
    <font>
      <b/>
      <sz val="14"/>
      <color indexed="8"/>
      <name val="Arial Rounded MT Bold"/>
      <family val="2"/>
    </font>
    <font>
      <sz val="16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30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Rupee Foradian"/>
      <family val="2"/>
    </font>
    <font>
      <b/>
      <sz val="14"/>
      <color theme="1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u val="single"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  <font>
      <sz val="14"/>
      <color theme="1"/>
      <name val="Verdana"/>
      <family val="2"/>
    </font>
    <font>
      <b/>
      <u val="single"/>
      <sz val="12"/>
      <color theme="1"/>
      <name val="Verdana"/>
      <family val="2"/>
    </font>
    <font>
      <sz val="11"/>
      <color theme="1"/>
      <name val="Arial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sz val="12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rgb="FF000000"/>
      <name val="Arial"/>
      <family val="2"/>
    </font>
    <font>
      <sz val="14"/>
      <color theme="1"/>
      <name val="Arial Rounded MT Bold"/>
      <family val="2"/>
    </font>
    <font>
      <sz val="13"/>
      <color theme="1"/>
      <name val="Arial Rounded MT Bold"/>
      <family val="2"/>
    </font>
    <font>
      <b/>
      <sz val="16"/>
      <color theme="1"/>
      <name val="Arial"/>
      <family val="2"/>
    </font>
    <font>
      <b/>
      <sz val="14"/>
      <color theme="1"/>
      <name val="Arial Rounded MT Bold"/>
      <family val="2"/>
    </font>
    <font>
      <b/>
      <u val="single"/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rgb="FF0070C0"/>
      <name val="Calibri"/>
      <family val="2"/>
    </font>
    <font>
      <b/>
      <sz val="15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Verdan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>
        <color indexed="63"/>
      </left>
      <right style="thin"/>
      <top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/>
      <top/>
      <bottom style="double"/>
    </border>
    <border>
      <left style="thin"/>
      <right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/>
      <top/>
      <bottom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/>
      <top style="thin"/>
      <bottom style="double"/>
    </border>
    <border>
      <left style="medium"/>
      <right style="double"/>
      <top/>
      <bottom>
        <color indexed="63"/>
      </bottom>
    </border>
    <border>
      <left style="medium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medium"/>
    </border>
    <border>
      <left style="double"/>
      <right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964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11" xfId="0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13" xfId="0" applyFont="1" applyBorder="1" applyAlignment="1">
      <alignment/>
    </xf>
    <xf numFmtId="0" fontId="93" fillId="0" borderId="0" xfId="0" applyFont="1" applyBorder="1" applyAlignment="1">
      <alignment/>
    </xf>
    <xf numFmtId="0" fontId="92" fillId="0" borderId="14" xfId="0" applyFont="1" applyBorder="1" applyAlignment="1">
      <alignment/>
    </xf>
    <xf numFmtId="0" fontId="92" fillId="0" borderId="15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92" fillId="0" borderId="16" xfId="0" applyFont="1" applyBorder="1" applyAlignment="1">
      <alignment/>
    </xf>
    <xf numFmtId="0" fontId="2" fillId="0" borderId="0" xfId="58" applyFont="1">
      <alignment/>
      <protection/>
    </xf>
    <xf numFmtId="0" fontId="7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0" fontId="6" fillId="0" borderId="17" xfId="58" applyFont="1" applyBorder="1">
      <alignment/>
      <protection/>
    </xf>
    <xf numFmtId="0" fontId="92" fillId="0" borderId="0" xfId="0" applyFont="1" applyAlignment="1">
      <alignment horizontal="right"/>
    </xf>
    <xf numFmtId="0" fontId="3" fillId="0" borderId="0" xfId="58" applyFont="1">
      <alignment/>
      <protection/>
    </xf>
    <xf numFmtId="0" fontId="94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92" fillId="0" borderId="19" xfId="0" applyFont="1" applyBorder="1" applyAlignment="1">
      <alignment/>
    </xf>
    <xf numFmtId="0" fontId="92" fillId="0" borderId="2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9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92" fillId="0" borderId="21" xfId="0" applyFont="1" applyBorder="1" applyAlignment="1">
      <alignment/>
    </xf>
    <xf numFmtId="0" fontId="94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92" fillId="0" borderId="23" xfId="0" applyFont="1" applyBorder="1" applyAlignment="1">
      <alignment/>
    </xf>
    <xf numFmtId="0" fontId="93" fillId="0" borderId="14" xfId="0" applyFont="1" applyBorder="1" applyAlignment="1">
      <alignment/>
    </xf>
    <xf numFmtId="0" fontId="92" fillId="0" borderId="24" xfId="0" applyFont="1" applyBorder="1" applyAlignment="1">
      <alignment/>
    </xf>
    <xf numFmtId="0" fontId="92" fillId="0" borderId="17" xfId="0" applyFont="1" applyBorder="1" applyAlignment="1">
      <alignment horizontal="center"/>
    </xf>
    <xf numFmtId="178" fontId="92" fillId="0" borderId="17" xfId="42" applyNumberFormat="1" applyFont="1" applyBorder="1" applyAlignment="1">
      <alignment/>
    </xf>
    <xf numFmtId="178" fontId="92" fillId="0" borderId="20" xfId="42" applyNumberFormat="1" applyFont="1" applyBorder="1" applyAlignment="1">
      <alignment/>
    </xf>
    <xf numFmtId="178" fontId="92" fillId="0" borderId="16" xfId="42" applyNumberFormat="1" applyFont="1" applyBorder="1" applyAlignment="1">
      <alignment/>
    </xf>
    <xf numFmtId="178" fontId="92" fillId="0" borderId="14" xfId="42" applyNumberFormat="1" applyFont="1" applyBorder="1" applyAlignment="1">
      <alignment/>
    </xf>
    <xf numFmtId="178" fontId="92" fillId="0" borderId="0" xfId="42" applyNumberFormat="1" applyFont="1" applyBorder="1" applyAlignment="1">
      <alignment/>
    </xf>
    <xf numFmtId="178" fontId="92" fillId="0" borderId="25" xfId="42" applyNumberFormat="1" applyFont="1" applyBorder="1" applyAlignment="1">
      <alignment/>
    </xf>
    <xf numFmtId="178" fontId="92" fillId="0" borderId="26" xfId="42" applyNumberFormat="1" applyFont="1" applyBorder="1" applyAlignment="1">
      <alignment/>
    </xf>
    <xf numFmtId="178" fontId="92" fillId="0" borderId="22" xfId="42" applyNumberFormat="1" applyFont="1" applyBorder="1" applyAlignment="1">
      <alignment/>
    </xf>
    <xf numFmtId="178" fontId="92" fillId="0" borderId="18" xfId="42" applyNumberFormat="1" applyFont="1" applyBorder="1" applyAlignment="1">
      <alignment/>
    </xf>
    <xf numFmtId="178" fontId="92" fillId="0" borderId="27" xfId="42" applyNumberFormat="1" applyFont="1" applyBorder="1" applyAlignment="1">
      <alignment/>
    </xf>
    <xf numFmtId="178" fontId="92" fillId="0" borderId="15" xfId="42" applyNumberFormat="1" applyFont="1" applyBorder="1" applyAlignment="1">
      <alignment/>
    </xf>
    <xf numFmtId="178" fontId="92" fillId="0" borderId="28" xfId="42" applyNumberFormat="1" applyFont="1" applyBorder="1" applyAlignment="1">
      <alignment/>
    </xf>
    <xf numFmtId="178" fontId="92" fillId="0" borderId="29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92" fillId="0" borderId="30" xfId="0" applyFont="1" applyBorder="1" applyAlignment="1">
      <alignment/>
    </xf>
    <xf numFmtId="178" fontId="92" fillId="0" borderId="31" xfId="42" applyNumberFormat="1" applyFont="1" applyBorder="1" applyAlignment="1">
      <alignment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94" fillId="0" borderId="35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8" fontId="96" fillId="0" borderId="18" xfId="42" applyNumberFormat="1" applyFont="1" applyBorder="1" applyAlignment="1">
      <alignment/>
    </xf>
    <xf numFmtId="0" fontId="92" fillId="0" borderId="37" xfId="0" applyFont="1" applyBorder="1" applyAlignment="1">
      <alignment/>
    </xf>
    <xf numFmtId="0" fontId="96" fillId="0" borderId="0" xfId="0" applyFont="1" applyBorder="1" applyAlignment="1">
      <alignment/>
    </xf>
    <xf numFmtId="178" fontId="92" fillId="0" borderId="0" xfId="42" applyNumberFormat="1" applyFont="1" applyFill="1" applyAlignment="1">
      <alignment/>
    </xf>
    <xf numFmtId="178" fontId="97" fillId="0" borderId="0" xfId="42" applyNumberFormat="1" applyFont="1" applyFill="1" applyAlignment="1">
      <alignment/>
    </xf>
    <xf numFmtId="178" fontId="98" fillId="0" borderId="0" xfId="42" applyNumberFormat="1" applyFont="1" applyFill="1" applyAlignment="1">
      <alignment/>
    </xf>
    <xf numFmtId="0" fontId="95" fillId="0" borderId="0" xfId="0" applyFont="1" applyAlignment="1">
      <alignment horizontal="center" vertical="center"/>
    </xf>
    <xf numFmtId="0" fontId="93" fillId="0" borderId="0" xfId="0" applyFont="1" applyBorder="1" applyAlignment="1">
      <alignment/>
    </xf>
    <xf numFmtId="0" fontId="92" fillId="0" borderId="11" xfId="0" applyFont="1" applyBorder="1" applyAlignment="1">
      <alignment horizontal="center"/>
    </xf>
    <xf numFmtId="0" fontId="92" fillId="0" borderId="0" xfId="0" applyFont="1" applyBorder="1" applyAlignment="1">
      <alignment/>
    </xf>
    <xf numFmtId="0" fontId="92" fillId="0" borderId="11" xfId="0" applyFont="1" applyFill="1" applyBorder="1" applyAlignment="1">
      <alignment horizontal="right"/>
    </xf>
    <xf numFmtId="0" fontId="92" fillId="0" borderId="0" xfId="0" applyFont="1" applyFill="1" applyBorder="1" applyAlignment="1">
      <alignment/>
    </xf>
    <xf numFmtId="0" fontId="92" fillId="0" borderId="11" xfId="0" applyFont="1" applyBorder="1" applyAlignment="1">
      <alignment horizontal="right"/>
    </xf>
    <xf numFmtId="0" fontId="92" fillId="0" borderId="38" xfId="0" applyFont="1" applyBorder="1" applyAlignment="1">
      <alignment horizontal="right"/>
    </xf>
    <xf numFmtId="0" fontId="97" fillId="0" borderId="12" xfId="0" applyFont="1" applyBorder="1" applyAlignment="1">
      <alignment/>
    </xf>
    <xf numFmtId="178" fontId="92" fillId="0" borderId="0" xfId="0" applyNumberFormat="1" applyFont="1" applyAlignment="1">
      <alignment/>
    </xf>
    <xf numFmtId="178" fontId="2" fillId="0" borderId="19" xfId="42" applyNumberFormat="1" applyFont="1" applyBorder="1" applyAlignment="1">
      <alignment/>
    </xf>
    <xf numFmtId="0" fontId="94" fillId="0" borderId="28" xfId="0" applyFont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4" fillId="0" borderId="15" xfId="0" applyFont="1" applyBorder="1" applyAlignment="1">
      <alignment horizontal="center" vertical="center" wrapText="1"/>
    </xf>
    <xf numFmtId="0" fontId="92" fillId="0" borderId="39" xfId="0" applyFont="1" applyBorder="1" applyAlignment="1">
      <alignment/>
    </xf>
    <xf numFmtId="0" fontId="92" fillId="0" borderId="40" xfId="0" applyFont="1" applyBorder="1" applyAlignment="1">
      <alignment/>
    </xf>
    <xf numFmtId="0" fontId="94" fillId="0" borderId="41" xfId="0" applyFont="1" applyFill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 wrapText="1"/>
    </xf>
    <xf numFmtId="0" fontId="94" fillId="0" borderId="43" xfId="0" applyFont="1" applyBorder="1" applyAlignment="1">
      <alignment horizontal="center" vertical="center" wrapText="1"/>
    </xf>
    <xf numFmtId="0" fontId="94" fillId="0" borderId="44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0" fontId="92" fillId="0" borderId="45" xfId="0" applyFont="1" applyBorder="1" applyAlignment="1">
      <alignment/>
    </xf>
    <xf numFmtId="0" fontId="94" fillId="0" borderId="46" xfId="0" applyFont="1" applyBorder="1" applyAlignment="1">
      <alignment horizontal="center" vertical="center" wrapText="1"/>
    </xf>
    <xf numFmtId="0" fontId="92" fillId="0" borderId="47" xfId="0" applyFont="1" applyBorder="1" applyAlignment="1">
      <alignment/>
    </xf>
    <xf numFmtId="178" fontId="92" fillId="0" borderId="0" xfId="42" applyNumberFormat="1" applyFont="1" applyAlignment="1">
      <alignment/>
    </xf>
    <xf numFmtId="178" fontId="93" fillId="0" borderId="0" xfId="42" applyNumberFormat="1" applyFont="1" applyBorder="1" applyAlignment="1">
      <alignment/>
    </xf>
    <xf numFmtId="178" fontId="98" fillId="0" borderId="0" xfId="42" applyNumberFormat="1" applyFont="1" applyAlignment="1">
      <alignment horizontal="center"/>
    </xf>
    <xf numFmtId="178" fontId="94" fillId="0" borderId="25" xfId="42" applyNumberFormat="1" applyFont="1" applyBorder="1" applyAlignment="1">
      <alignment horizontal="center" vertical="center" wrapText="1"/>
    </xf>
    <xf numFmtId="178" fontId="94" fillId="0" borderId="48" xfId="42" applyNumberFormat="1" applyFont="1" applyBorder="1" applyAlignment="1">
      <alignment horizontal="center" vertical="center" wrapText="1"/>
    </xf>
    <xf numFmtId="178" fontId="94" fillId="0" borderId="42" xfId="42" applyNumberFormat="1" applyFont="1" applyBorder="1" applyAlignment="1">
      <alignment horizontal="center" vertical="center" wrapText="1"/>
    </xf>
    <xf numFmtId="178" fontId="94" fillId="0" borderId="43" xfId="42" applyNumberFormat="1" applyFont="1" applyBorder="1" applyAlignment="1">
      <alignment horizontal="center" vertical="center" wrapText="1"/>
    </xf>
    <xf numFmtId="178" fontId="94" fillId="0" borderId="22" xfId="42" applyNumberFormat="1" applyFont="1" applyBorder="1" applyAlignment="1">
      <alignment horizontal="center" vertical="center" wrapText="1"/>
    </xf>
    <xf numFmtId="178" fontId="94" fillId="0" borderId="18" xfId="42" applyNumberFormat="1" applyFont="1" applyBorder="1" applyAlignment="1">
      <alignment horizontal="center" vertical="center" wrapText="1"/>
    </xf>
    <xf numFmtId="178" fontId="94" fillId="0" borderId="46" xfId="42" applyNumberFormat="1" applyFont="1" applyBorder="1" applyAlignment="1">
      <alignment horizontal="center" vertical="center" wrapText="1"/>
    </xf>
    <xf numFmtId="178" fontId="94" fillId="0" borderId="49" xfId="42" applyNumberFormat="1" applyFont="1" applyBorder="1" applyAlignment="1">
      <alignment horizontal="center" vertical="center" wrapText="1"/>
    </xf>
    <xf numFmtId="178" fontId="94" fillId="0" borderId="44" xfId="42" applyNumberFormat="1" applyFont="1" applyBorder="1" applyAlignment="1">
      <alignment horizontal="center" vertical="center" wrapText="1"/>
    </xf>
    <xf numFmtId="178" fontId="94" fillId="0" borderId="13" xfId="42" applyNumberFormat="1" applyFont="1" applyBorder="1" applyAlignment="1">
      <alignment horizontal="center" vertical="center" wrapText="1"/>
    </xf>
    <xf numFmtId="178" fontId="8" fillId="0" borderId="32" xfId="42" applyNumberFormat="1" applyFont="1" applyBorder="1" applyAlignment="1">
      <alignment horizontal="left" vertical="center"/>
    </xf>
    <xf numFmtId="178" fontId="8" fillId="0" borderId="33" xfId="42" applyNumberFormat="1" applyFont="1" applyBorder="1" applyAlignment="1">
      <alignment horizontal="left" vertical="center"/>
    </xf>
    <xf numFmtId="178" fontId="8" fillId="0" borderId="34" xfId="42" applyNumberFormat="1" applyFont="1" applyBorder="1" applyAlignment="1">
      <alignment horizontal="left" vertical="center"/>
    </xf>
    <xf numFmtId="178" fontId="94" fillId="0" borderId="50" xfId="42" applyNumberFormat="1" applyFont="1" applyBorder="1" applyAlignment="1">
      <alignment horizontal="center" vertical="center" wrapText="1"/>
    </xf>
    <xf numFmtId="178" fontId="94" fillId="0" borderId="41" xfId="42" applyNumberFormat="1" applyFont="1" applyFill="1" applyBorder="1" applyAlignment="1">
      <alignment horizontal="center" vertical="center" wrapText="1"/>
    </xf>
    <xf numFmtId="178" fontId="94" fillId="0" borderId="41" xfId="42" applyNumberFormat="1" applyFont="1" applyBorder="1" applyAlignment="1">
      <alignment horizontal="center" vertical="center" wrapText="1"/>
    </xf>
    <xf numFmtId="178" fontId="94" fillId="0" borderId="36" xfId="42" applyNumberFormat="1" applyFont="1" applyBorder="1" applyAlignment="1">
      <alignment horizontal="center" vertical="center" wrapText="1"/>
    </xf>
    <xf numFmtId="178" fontId="94" fillId="0" borderId="33" xfId="42" applyNumberFormat="1" applyFont="1" applyBorder="1" applyAlignment="1">
      <alignment horizontal="center" vertical="center" wrapText="1"/>
    </xf>
    <xf numFmtId="178" fontId="94" fillId="0" borderId="51" xfId="42" applyNumberFormat="1" applyFont="1" applyBorder="1" applyAlignment="1">
      <alignment horizontal="center" vertical="center" wrapText="1"/>
    </xf>
    <xf numFmtId="178" fontId="3" fillId="0" borderId="17" xfId="42" applyNumberFormat="1" applyFont="1" applyBorder="1" applyAlignment="1">
      <alignment horizontal="left"/>
    </xf>
    <xf numFmtId="178" fontId="3" fillId="0" borderId="14" xfId="42" applyNumberFormat="1" applyFont="1" applyBorder="1" applyAlignment="1">
      <alignment horizontal="left"/>
    </xf>
    <xf numFmtId="178" fontId="3" fillId="0" borderId="0" xfId="42" applyNumberFormat="1" applyFont="1" applyBorder="1" applyAlignment="1">
      <alignment horizontal="left"/>
    </xf>
    <xf numFmtId="178" fontId="92" fillId="0" borderId="10" xfId="42" applyNumberFormat="1" applyFont="1" applyBorder="1" applyAlignment="1">
      <alignment/>
    </xf>
    <xf numFmtId="178" fontId="92" fillId="0" borderId="40" xfId="42" applyNumberFormat="1" applyFont="1" applyBorder="1" applyAlignment="1">
      <alignment/>
    </xf>
    <xf numFmtId="178" fontId="92" fillId="0" borderId="45" xfId="42" applyNumberFormat="1" applyFont="1" applyBorder="1" applyAlignment="1">
      <alignment/>
    </xf>
    <xf numFmtId="178" fontId="2" fillId="0" borderId="17" xfId="42" applyNumberFormat="1" applyFont="1" applyBorder="1" applyAlignment="1">
      <alignment horizontal="left"/>
    </xf>
    <xf numFmtId="178" fontId="2" fillId="0" borderId="14" xfId="42" applyNumberFormat="1" applyFont="1" applyBorder="1" applyAlignment="1">
      <alignment horizontal="left"/>
    </xf>
    <xf numFmtId="178" fontId="2" fillId="0" borderId="0" xfId="42" applyNumberFormat="1" applyFont="1" applyBorder="1" applyAlignment="1">
      <alignment horizontal="left"/>
    </xf>
    <xf numFmtId="178" fontId="92" fillId="0" borderId="52" xfId="42" applyNumberFormat="1" applyFont="1" applyBorder="1" applyAlignment="1">
      <alignment/>
    </xf>
    <xf numFmtId="178" fontId="92" fillId="0" borderId="42" xfId="42" applyNumberFormat="1" applyFont="1" applyBorder="1" applyAlignment="1">
      <alignment/>
    </xf>
    <xf numFmtId="178" fontId="92" fillId="0" borderId="48" xfId="42" applyNumberFormat="1" applyFont="1" applyBorder="1" applyAlignment="1">
      <alignment/>
    </xf>
    <xf numFmtId="178" fontId="2" fillId="0" borderId="17" xfId="42" applyNumberFormat="1" applyFont="1" applyBorder="1" applyAlignment="1">
      <alignment/>
    </xf>
    <xf numFmtId="178" fontId="2" fillId="0" borderId="14" xfId="42" applyNumberFormat="1" applyFont="1" applyBorder="1" applyAlignment="1">
      <alignment/>
    </xf>
    <xf numFmtId="178" fontId="2" fillId="0" borderId="0" xfId="42" applyNumberFormat="1" applyFont="1" applyBorder="1" applyAlignment="1">
      <alignment/>
    </xf>
    <xf numFmtId="178" fontId="92" fillId="0" borderId="47" xfId="42" applyNumberFormat="1" applyFont="1" applyBorder="1" applyAlignment="1">
      <alignment/>
    </xf>
    <xf numFmtId="178" fontId="93" fillId="0" borderId="14" xfId="42" applyNumberFormat="1" applyFont="1" applyBorder="1" applyAlignment="1">
      <alignment/>
    </xf>
    <xf numFmtId="178" fontId="92" fillId="0" borderId="43" xfId="42" applyNumberFormat="1" applyFont="1" applyBorder="1" applyAlignment="1">
      <alignment/>
    </xf>
    <xf numFmtId="178" fontId="93" fillId="0" borderId="21" xfId="42" applyNumberFormat="1" applyFont="1" applyBorder="1" applyAlignment="1">
      <alignment/>
    </xf>
    <xf numFmtId="178" fontId="93" fillId="0" borderId="15" xfId="42" applyNumberFormat="1" applyFont="1" applyBorder="1" applyAlignment="1">
      <alignment/>
    </xf>
    <xf numFmtId="178" fontId="93" fillId="0" borderId="12" xfId="42" applyNumberFormat="1" applyFont="1" applyBorder="1" applyAlignment="1">
      <alignment/>
    </xf>
    <xf numFmtId="178" fontId="93" fillId="0" borderId="13" xfId="42" applyNumberFormat="1" applyFont="1" applyBorder="1" applyAlignment="1">
      <alignment/>
    </xf>
    <xf numFmtId="178" fontId="93" fillId="0" borderId="25" xfId="42" applyNumberFormat="1" applyFont="1" applyBorder="1" applyAlignment="1">
      <alignment/>
    </xf>
    <xf numFmtId="178" fontId="93" fillId="0" borderId="43" xfId="42" applyNumberFormat="1" applyFont="1" applyBorder="1" applyAlignment="1">
      <alignment/>
    </xf>
    <xf numFmtId="178" fontId="93" fillId="0" borderId="42" xfId="42" applyNumberFormat="1" applyFont="1" applyBorder="1" applyAlignment="1">
      <alignment/>
    </xf>
    <xf numFmtId="178" fontId="93" fillId="0" borderId="48" xfId="42" applyNumberFormat="1" applyFont="1" applyBorder="1" applyAlignment="1">
      <alignment/>
    </xf>
    <xf numFmtId="178" fontId="93" fillId="0" borderId="31" xfId="42" applyNumberFormat="1" applyFont="1" applyBorder="1" applyAlignment="1">
      <alignment/>
    </xf>
    <xf numFmtId="178" fontId="93" fillId="0" borderId="0" xfId="42" applyNumberFormat="1" applyFont="1" applyAlignment="1">
      <alignment/>
    </xf>
    <xf numFmtId="0" fontId="10" fillId="0" borderId="17" xfId="0" applyFont="1" applyBorder="1" applyAlignment="1">
      <alignment/>
    </xf>
    <xf numFmtId="178" fontId="96" fillId="0" borderId="27" xfId="42" applyNumberFormat="1" applyFont="1" applyBorder="1" applyAlignment="1">
      <alignment/>
    </xf>
    <xf numFmtId="0" fontId="94" fillId="0" borderId="43" xfId="0" applyFont="1" applyFill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178" fontId="92" fillId="0" borderId="40" xfId="42" applyNumberFormat="1" applyFont="1" applyFill="1" applyBorder="1" applyAlignment="1">
      <alignment/>
    </xf>
    <xf numFmtId="178" fontId="92" fillId="0" borderId="54" xfId="42" applyNumberFormat="1" applyFont="1" applyBorder="1" applyAlignment="1">
      <alignment/>
    </xf>
    <xf numFmtId="178" fontId="96" fillId="0" borderId="54" xfId="42" applyNumberFormat="1" applyFont="1" applyBorder="1" applyAlignment="1">
      <alignment/>
    </xf>
    <xf numFmtId="178" fontId="96" fillId="0" borderId="43" xfId="42" applyNumberFormat="1" applyFont="1" applyBorder="1" applyAlignment="1">
      <alignment/>
    </xf>
    <xf numFmtId="178" fontId="92" fillId="0" borderId="46" xfId="42" applyNumberFormat="1" applyFont="1" applyBorder="1" applyAlignment="1">
      <alignment/>
    </xf>
    <xf numFmtId="178" fontId="92" fillId="0" borderId="49" xfId="42" applyNumberFormat="1" applyFont="1" applyBorder="1" applyAlignment="1">
      <alignment/>
    </xf>
    <xf numFmtId="0" fontId="94" fillId="0" borderId="29" xfId="0" applyFont="1" applyBorder="1" applyAlignment="1">
      <alignment horizontal="center" vertical="center" wrapText="1"/>
    </xf>
    <xf numFmtId="0" fontId="92" fillId="0" borderId="55" xfId="0" applyFont="1" applyBorder="1" applyAlignment="1">
      <alignment/>
    </xf>
    <xf numFmtId="178" fontId="93" fillId="0" borderId="40" xfId="42" applyNumberFormat="1" applyFont="1" applyFill="1" applyBorder="1" applyAlignment="1">
      <alignment/>
    </xf>
    <xf numFmtId="178" fontId="92" fillId="0" borderId="40" xfId="42" applyNumberFormat="1" applyFont="1" applyFill="1" applyBorder="1" applyAlignment="1">
      <alignment horizontal="center"/>
    </xf>
    <xf numFmtId="178" fontId="92" fillId="0" borderId="40" xfId="42" applyNumberFormat="1" applyFont="1" applyFill="1" applyBorder="1" applyAlignment="1">
      <alignment/>
    </xf>
    <xf numFmtId="178" fontId="93" fillId="0" borderId="56" xfId="42" applyNumberFormat="1" applyFont="1" applyFill="1" applyBorder="1" applyAlignment="1">
      <alignment horizontal="center"/>
    </xf>
    <xf numFmtId="178" fontId="93" fillId="0" borderId="19" xfId="42" applyNumberFormat="1" applyFont="1" applyFill="1" applyBorder="1" applyAlignment="1">
      <alignment/>
    </xf>
    <xf numFmtId="178" fontId="92" fillId="0" borderId="19" xfId="42" applyNumberFormat="1" applyFont="1" applyFill="1" applyBorder="1" applyAlignment="1">
      <alignment horizontal="center"/>
    </xf>
    <xf numFmtId="178" fontId="92" fillId="0" borderId="45" xfId="42" applyNumberFormat="1" applyFont="1" applyFill="1" applyBorder="1" applyAlignment="1">
      <alignment/>
    </xf>
    <xf numFmtId="178" fontId="92" fillId="0" borderId="19" xfId="42" applyNumberFormat="1" applyFont="1" applyFill="1" applyBorder="1" applyAlignment="1">
      <alignment/>
    </xf>
    <xf numFmtId="178" fontId="93" fillId="0" borderId="43" xfId="42" applyNumberFormat="1" applyFont="1" applyFill="1" applyBorder="1" applyAlignment="1">
      <alignment horizontal="center"/>
    </xf>
    <xf numFmtId="178" fontId="94" fillId="0" borderId="13" xfId="42" applyNumberFormat="1" applyFont="1" applyBorder="1" applyAlignment="1">
      <alignment horizontal="center" vertical="center" wrapText="1"/>
    </xf>
    <xf numFmtId="0" fontId="93" fillId="0" borderId="12" xfId="0" applyFont="1" applyBorder="1" applyAlignment="1">
      <alignment/>
    </xf>
    <xf numFmtId="178" fontId="93" fillId="0" borderId="57" xfId="42" applyNumberFormat="1" applyFont="1" applyFill="1" applyBorder="1" applyAlignment="1">
      <alignment/>
    </xf>
    <xf numFmtId="178" fontId="99" fillId="0" borderId="0" xfId="42" applyNumberFormat="1" applyFont="1" applyFill="1" applyAlignment="1">
      <alignment/>
    </xf>
    <xf numFmtId="178" fontId="100" fillId="0" borderId="0" xfId="42" applyNumberFormat="1" applyFont="1" applyFill="1" applyAlignment="1">
      <alignment horizontal="center"/>
    </xf>
    <xf numFmtId="178" fontId="93" fillId="0" borderId="0" xfId="42" applyNumberFormat="1" applyFont="1" applyFill="1" applyBorder="1" applyAlignment="1">
      <alignment/>
    </xf>
    <xf numFmtId="178" fontId="92" fillId="0" borderId="0" xfId="42" applyNumberFormat="1" applyFont="1" applyFill="1" applyBorder="1" applyAlignment="1">
      <alignment/>
    </xf>
    <xf numFmtId="178" fontId="94" fillId="0" borderId="22" xfId="42" applyNumberFormat="1" applyFont="1" applyFill="1" applyBorder="1" applyAlignment="1">
      <alignment horizontal="center" vertical="center" wrapText="1"/>
    </xf>
    <xf numFmtId="178" fontId="94" fillId="0" borderId="18" xfId="42" applyNumberFormat="1" applyFont="1" applyFill="1" applyBorder="1" applyAlignment="1">
      <alignment horizontal="center" vertical="center" wrapText="1"/>
    </xf>
    <xf numFmtId="178" fontId="94" fillId="0" borderId="42" xfId="42" applyNumberFormat="1" applyFont="1" applyFill="1" applyBorder="1" applyAlignment="1">
      <alignment horizontal="center" vertical="center" wrapText="1"/>
    </xf>
    <xf numFmtId="178" fontId="94" fillId="0" borderId="43" xfId="42" applyNumberFormat="1" applyFont="1" applyFill="1" applyBorder="1" applyAlignment="1">
      <alignment horizontal="center" vertical="center" wrapText="1"/>
    </xf>
    <xf numFmtId="178" fontId="94" fillId="0" borderId="29" xfId="42" applyNumberFormat="1" applyFont="1" applyFill="1" applyBorder="1" applyAlignment="1">
      <alignment horizontal="center" vertical="center" wrapText="1"/>
    </xf>
    <xf numFmtId="178" fontId="94" fillId="0" borderId="15" xfId="42" applyNumberFormat="1" applyFont="1" applyFill="1" applyBorder="1" applyAlignment="1">
      <alignment horizontal="center" vertical="center" wrapText="1"/>
    </xf>
    <xf numFmtId="178" fontId="94" fillId="0" borderId="46" xfId="42" applyNumberFormat="1" applyFont="1" applyFill="1" applyBorder="1" applyAlignment="1">
      <alignment horizontal="center" vertical="center" wrapText="1"/>
    </xf>
    <xf numFmtId="178" fontId="94" fillId="0" borderId="26" xfId="42" applyNumberFormat="1" applyFont="1" applyFill="1" applyBorder="1" applyAlignment="1">
      <alignment horizontal="center" vertical="center" wrapText="1"/>
    </xf>
    <xf numFmtId="178" fontId="3" fillId="0" borderId="17" xfId="42" applyNumberFormat="1" applyFont="1" applyFill="1" applyBorder="1" applyAlignment="1">
      <alignment horizontal="left"/>
    </xf>
    <xf numFmtId="178" fontId="3" fillId="0" borderId="14" xfId="42" applyNumberFormat="1" applyFont="1" applyFill="1" applyBorder="1" applyAlignment="1">
      <alignment horizontal="left"/>
    </xf>
    <xf numFmtId="178" fontId="92" fillId="0" borderId="30" xfId="42" applyNumberFormat="1" applyFont="1" applyFill="1" applyBorder="1" applyAlignment="1">
      <alignment/>
    </xf>
    <xf numFmtId="178" fontId="92" fillId="0" borderId="45" xfId="42" applyNumberFormat="1" applyFont="1" applyFill="1" applyBorder="1" applyAlignment="1">
      <alignment/>
    </xf>
    <xf numFmtId="178" fontId="92" fillId="0" borderId="16" xfId="42" applyNumberFormat="1" applyFont="1" applyFill="1" applyBorder="1" applyAlignment="1">
      <alignment/>
    </xf>
    <xf numFmtId="178" fontId="92" fillId="0" borderId="14" xfId="42" applyNumberFormat="1" applyFont="1" applyFill="1" applyBorder="1" applyAlignment="1">
      <alignment/>
    </xf>
    <xf numFmtId="178" fontId="92" fillId="0" borderId="20" xfId="42" applyNumberFormat="1" applyFont="1" applyFill="1" applyBorder="1" applyAlignment="1">
      <alignment/>
    </xf>
    <xf numFmtId="178" fontId="3" fillId="0" borderId="0" xfId="42" applyNumberFormat="1" applyFont="1" applyFill="1" applyBorder="1" applyAlignment="1">
      <alignment horizontal="left"/>
    </xf>
    <xf numFmtId="178" fontId="3" fillId="0" borderId="11" xfId="42" applyNumberFormat="1" applyFont="1" applyFill="1" applyBorder="1" applyAlignment="1">
      <alignment horizontal="left"/>
    </xf>
    <xf numFmtId="178" fontId="3" fillId="0" borderId="58" xfId="42" applyNumberFormat="1" applyFont="1" applyFill="1" applyBorder="1" applyAlignment="1">
      <alignment horizontal="left"/>
    </xf>
    <xf numFmtId="178" fontId="92" fillId="0" borderId="42" xfId="42" applyNumberFormat="1" applyFont="1" applyFill="1" applyBorder="1" applyAlignment="1">
      <alignment/>
    </xf>
    <xf numFmtId="178" fontId="92" fillId="0" borderId="43" xfId="42" applyNumberFormat="1" applyFont="1" applyFill="1" applyBorder="1" applyAlignment="1">
      <alignment/>
    </xf>
    <xf numFmtId="178" fontId="92" fillId="0" borderId="22" xfId="42" applyNumberFormat="1" applyFont="1" applyFill="1" applyBorder="1" applyAlignment="1">
      <alignment/>
    </xf>
    <xf numFmtId="178" fontId="92" fillId="0" borderId="18" xfId="42" applyNumberFormat="1" applyFont="1" applyFill="1" applyBorder="1" applyAlignment="1">
      <alignment/>
    </xf>
    <xf numFmtId="178" fontId="92" fillId="0" borderId="26" xfId="42" applyNumberFormat="1" applyFont="1" applyFill="1" applyBorder="1" applyAlignment="1">
      <alignment/>
    </xf>
    <xf numFmtId="178" fontId="93" fillId="0" borderId="0" xfId="42" applyNumberFormat="1" applyFont="1" applyFill="1" applyAlignment="1">
      <alignment/>
    </xf>
    <xf numFmtId="178" fontId="101" fillId="0" borderId="0" xfId="42" applyNumberFormat="1" applyFont="1" applyAlignment="1">
      <alignment/>
    </xf>
    <xf numFmtId="178" fontId="102" fillId="0" borderId="0" xfId="42" applyNumberFormat="1" applyFont="1" applyFill="1" applyAlignment="1">
      <alignment/>
    </xf>
    <xf numFmtId="178" fontId="102" fillId="0" borderId="0" xfId="42" applyNumberFormat="1" applyFont="1" applyAlignment="1">
      <alignment/>
    </xf>
    <xf numFmtId="178" fontId="103" fillId="0" borderId="0" xfId="42" applyNumberFormat="1" applyFont="1" applyAlignment="1">
      <alignment/>
    </xf>
    <xf numFmtId="178" fontId="98" fillId="0" borderId="0" xfId="42" applyNumberFormat="1" applyFont="1" applyAlignment="1">
      <alignment horizontal="center"/>
    </xf>
    <xf numFmtId="178" fontId="102" fillId="0" borderId="56" xfId="42" applyNumberFormat="1" applyFont="1" applyBorder="1" applyAlignment="1">
      <alignment vertical="center" wrapText="1"/>
    </xf>
    <xf numFmtId="178" fontId="102" fillId="0" borderId="56" xfId="42" applyNumberFormat="1" applyFont="1" applyBorder="1" applyAlignment="1">
      <alignment vertical="center"/>
    </xf>
    <xf numFmtId="178" fontId="102" fillId="0" borderId="56" xfId="42" applyNumberFormat="1" applyFont="1" applyBorder="1" applyAlignment="1">
      <alignment/>
    </xf>
    <xf numFmtId="178" fontId="102" fillId="0" borderId="57" xfId="42" applyNumberFormat="1" applyFont="1" applyBorder="1" applyAlignment="1">
      <alignment horizontal="center" wrapText="1"/>
    </xf>
    <xf numFmtId="178" fontId="102" fillId="0" borderId="56" xfId="42" applyNumberFormat="1" applyFont="1" applyBorder="1" applyAlignment="1">
      <alignment wrapText="1"/>
    </xf>
    <xf numFmtId="178" fontId="102" fillId="0" borderId="26" xfId="42" applyNumberFormat="1" applyFont="1" applyBorder="1" applyAlignment="1">
      <alignment/>
    </xf>
    <xf numFmtId="178" fontId="101" fillId="0" borderId="17" xfId="42" applyNumberFormat="1" applyFont="1" applyBorder="1" applyAlignment="1">
      <alignment horizontal="center" wrapText="1"/>
    </xf>
    <xf numFmtId="178" fontId="101" fillId="0" borderId="19" xfId="42" applyNumberFormat="1" applyFont="1" applyBorder="1" applyAlignment="1">
      <alignment horizontal="center" wrapText="1"/>
    </xf>
    <xf numFmtId="178" fontId="101" fillId="0" borderId="19" xfId="42" applyNumberFormat="1" applyFont="1" applyBorder="1" applyAlignment="1">
      <alignment/>
    </xf>
    <xf numFmtId="178" fontId="101" fillId="0" borderId="19" xfId="42" applyNumberFormat="1" applyFont="1" applyBorder="1" applyAlignment="1">
      <alignment wrapText="1"/>
    </xf>
    <xf numFmtId="178" fontId="101" fillId="0" borderId="20" xfId="42" applyNumberFormat="1" applyFont="1" applyBorder="1" applyAlignment="1">
      <alignment/>
    </xf>
    <xf numFmtId="178" fontId="101" fillId="0" borderId="56" xfId="42" applyNumberFormat="1" applyFont="1" applyBorder="1" applyAlignment="1">
      <alignment horizontal="center" wrapText="1"/>
    </xf>
    <xf numFmtId="178" fontId="101" fillId="0" borderId="56" xfId="42" applyNumberFormat="1" applyFont="1" applyBorder="1" applyAlignment="1">
      <alignment wrapText="1"/>
    </xf>
    <xf numFmtId="178" fontId="101" fillId="0" borderId="26" xfId="42" applyNumberFormat="1" applyFont="1" applyBorder="1" applyAlignment="1">
      <alignment/>
    </xf>
    <xf numFmtId="178" fontId="102" fillId="0" borderId="57" xfId="42" applyNumberFormat="1" applyFont="1" applyBorder="1" applyAlignment="1">
      <alignment/>
    </xf>
    <xf numFmtId="178" fontId="102" fillId="0" borderId="57" xfId="42" applyNumberFormat="1" applyFont="1" applyBorder="1" applyAlignment="1">
      <alignment horizontal="center" vertical="center" wrapText="1"/>
    </xf>
    <xf numFmtId="178" fontId="102" fillId="6" borderId="0" xfId="42" applyNumberFormat="1" applyFont="1" applyFill="1" applyAlignment="1">
      <alignment/>
    </xf>
    <xf numFmtId="178" fontId="104" fillId="0" borderId="0" xfId="42" applyNumberFormat="1" applyFont="1" applyAlignment="1">
      <alignment/>
    </xf>
    <xf numFmtId="178" fontId="102" fillId="0" borderId="56" xfId="42" applyNumberFormat="1" applyFont="1" applyBorder="1" applyAlignment="1">
      <alignment horizontal="center" vertical="center" wrapText="1"/>
    </xf>
    <xf numFmtId="178" fontId="102" fillId="0" borderId="26" xfId="42" applyNumberFormat="1" applyFont="1" applyBorder="1" applyAlignment="1">
      <alignment horizontal="center" vertical="center"/>
    </xf>
    <xf numFmtId="178" fontId="105" fillId="0" borderId="56" xfId="42" applyNumberFormat="1" applyFont="1" applyBorder="1" applyAlignment="1">
      <alignment horizontal="center" vertical="center" wrapText="1"/>
    </xf>
    <xf numFmtId="178" fontId="105" fillId="0" borderId="57" xfId="42" applyNumberFormat="1" applyFont="1" applyBorder="1" applyAlignment="1">
      <alignment horizontal="center" vertical="center" wrapText="1"/>
    </xf>
    <xf numFmtId="178" fontId="102" fillId="0" borderId="57" xfId="42" applyNumberFormat="1" applyFont="1" applyBorder="1" applyAlignment="1">
      <alignment vertical="center" wrapText="1"/>
    </xf>
    <xf numFmtId="178" fontId="102" fillId="0" borderId="26" xfId="42" applyNumberFormat="1" applyFont="1" applyBorder="1" applyAlignment="1">
      <alignment horizontal="center" vertical="center" wrapText="1"/>
    </xf>
    <xf numFmtId="178" fontId="102" fillId="0" borderId="0" xfId="42" applyNumberFormat="1" applyFont="1" applyAlignment="1">
      <alignment/>
    </xf>
    <xf numFmtId="178" fontId="101" fillId="0" borderId="17" xfId="42" applyNumberFormat="1" applyFont="1" applyBorder="1" applyAlignment="1">
      <alignment horizontal="center"/>
    </xf>
    <xf numFmtId="178" fontId="101" fillId="0" borderId="56" xfId="42" applyNumberFormat="1" applyFont="1" applyBorder="1" applyAlignment="1">
      <alignment horizontal="right" wrapText="1"/>
    </xf>
    <xf numFmtId="178" fontId="101" fillId="0" borderId="19" xfId="42" applyNumberFormat="1" applyFont="1" applyBorder="1" applyAlignment="1">
      <alignment horizontal="right" wrapText="1"/>
    </xf>
    <xf numFmtId="178" fontId="101" fillId="0" borderId="19" xfId="42" applyNumberFormat="1" applyFont="1" applyBorder="1" applyAlignment="1">
      <alignment horizontal="right"/>
    </xf>
    <xf numFmtId="178" fontId="102" fillId="0" borderId="59" xfId="42" applyNumberFormat="1" applyFont="1" applyBorder="1" applyAlignment="1">
      <alignment horizontal="center" vertical="center" wrapText="1"/>
    </xf>
    <xf numFmtId="178" fontId="102" fillId="0" borderId="59" xfId="42" applyNumberFormat="1" applyFont="1" applyBorder="1" applyAlignment="1">
      <alignment wrapText="1"/>
    </xf>
    <xf numFmtId="178" fontId="102" fillId="0" borderId="60" xfId="42" applyNumberFormat="1" applyFont="1" applyBorder="1" applyAlignment="1">
      <alignment/>
    </xf>
    <xf numFmtId="178" fontId="101" fillId="0" borderId="61" xfId="42" applyNumberFormat="1" applyFont="1" applyBorder="1" applyAlignment="1">
      <alignment/>
    </xf>
    <xf numFmtId="178" fontId="101" fillId="0" borderId="59" xfId="42" applyNumberFormat="1" applyFont="1" applyBorder="1" applyAlignment="1">
      <alignment/>
    </xf>
    <xf numFmtId="178" fontId="101" fillId="0" borderId="60" xfId="42" applyNumberFormat="1" applyFont="1" applyBorder="1" applyAlignment="1">
      <alignment/>
    </xf>
    <xf numFmtId="178" fontId="101" fillId="0" borderId="59" xfId="42" applyNumberFormat="1" applyFont="1" applyBorder="1" applyAlignment="1">
      <alignment horizontal="center" wrapText="1"/>
    </xf>
    <xf numFmtId="178" fontId="102" fillId="0" borderId="56" xfId="42" applyNumberFormat="1" applyFont="1" applyBorder="1" applyAlignment="1">
      <alignment/>
    </xf>
    <xf numFmtId="178" fontId="101" fillId="0" borderId="0" xfId="42" applyNumberFormat="1" applyFont="1" applyBorder="1" applyAlignment="1">
      <alignment/>
    </xf>
    <xf numFmtId="178" fontId="102" fillId="0" borderId="59" xfId="42" applyNumberFormat="1" applyFont="1" applyBorder="1" applyAlignment="1">
      <alignment horizontal="center" wrapText="1"/>
    </xf>
    <xf numFmtId="178" fontId="102" fillId="0" borderId="59" xfId="42" applyNumberFormat="1" applyFont="1" applyBorder="1" applyAlignment="1">
      <alignment/>
    </xf>
    <xf numFmtId="178" fontId="97" fillId="0" borderId="0" xfId="42" applyNumberFormat="1" applyFont="1" applyAlignment="1">
      <alignment/>
    </xf>
    <xf numFmtId="178" fontId="94" fillId="0" borderId="29" xfId="42" applyNumberFormat="1" applyFont="1" applyBorder="1" applyAlignment="1">
      <alignment horizontal="center" vertical="center" wrapText="1"/>
    </xf>
    <xf numFmtId="178" fontId="94" fillId="0" borderId="15" xfId="42" applyNumberFormat="1" applyFont="1" applyBorder="1" applyAlignment="1">
      <alignment horizontal="center" vertical="center" wrapText="1"/>
    </xf>
    <xf numFmtId="178" fontId="94" fillId="0" borderId="28" xfId="42" applyNumberFormat="1" applyFont="1" applyBorder="1" applyAlignment="1">
      <alignment horizontal="center" vertical="center" wrapText="1"/>
    </xf>
    <xf numFmtId="178" fontId="92" fillId="0" borderId="30" xfId="42" applyNumberFormat="1" applyFont="1" applyBorder="1" applyAlignment="1">
      <alignment/>
    </xf>
    <xf numFmtId="178" fontId="92" fillId="0" borderId="21" xfId="42" applyNumberFormat="1" applyFont="1" applyBorder="1" applyAlignment="1">
      <alignment/>
    </xf>
    <xf numFmtId="178" fontId="92" fillId="0" borderId="13" xfId="42" applyNumberFormat="1" applyFont="1" applyBorder="1" applyAlignment="1">
      <alignment/>
    </xf>
    <xf numFmtId="178" fontId="92" fillId="0" borderId="57" xfId="42" applyNumberFormat="1" applyFont="1" applyBorder="1" applyAlignment="1">
      <alignment/>
    </xf>
    <xf numFmtId="178" fontId="98" fillId="0" borderId="0" xfId="42" applyNumberFormat="1" applyFont="1" applyAlignment="1">
      <alignment horizontal="center"/>
    </xf>
    <xf numFmtId="178" fontId="2" fillId="0" borderId="21" xfId="42" applyNumberFormat="1" applyFont="1" applyBorder="1" applyAlignment="1">
      <alignment/>
    </xf>
    <xf numFmtId="178" fontId="2" fillId="0" borderId="15" xfId="42" applyNumberFormat="1" applyFont="1" applyBorder="1" applyAlignment="1">
      <alignment/>
    </xf>
    <xf numFmtId="178" fontId="2" fillId="0" borderId="12" xfId="42" applyNumberFormat="1" applyFont="1" applyBorder="1" applyAlignment="1">
      <alignment/>
    </xf>
    <xf numFmtId="178" fontId="92" fillId="0" borderId="62" xfId="42" applyNumberFormat="1" applyFont="1" applyBorder="1" applyAlignment="1">
      <alignment/>
    </xf>
    <xf numFmtId="178" fontId="92" fillId="0" borderId="23" xfId="42" applyNumberFormat="1" applyFont="1" applyBorder="1" applyAlignment="1">
      <alignment/>
    </xf>
    <xf numFmtId="178" fontId="96" fillId="0" borderId="47" xfId="42" applyNumberFormat="1" applyFont="1" applyBorder="1" applyAlignment="1">
      <alignment/>
    </xf>
    <xf numFmtId="178" fontId="96" fillId="0" borderId="10" xfId="42" applyNumberFormat="1" applyFont="1" applyBorder="1" applyAlignment="1">
      <alignment/>
    </xf>
    <xf numFmtId="178" fontId="92" fillId="0" borderId="63" xfId="42" applyNumberFormat="1" applyFont="1" applyBorder="1" applyAlignment="1">
      <alignment/>
    </xf>
    <xf numFmtId="178" fontId="3" fillId="0" borderId="14" xfId="42" applyNumberFormat="1" applyFont="1" applyBorder="1" applyAlignment="1">
      <alignment/>
    </xf>
    <xf numFmtId="178" fontId="94" fillId="0" borderId="64" xfId="42" applyNumberFormat="1" applyFont="1" applyBorder="1" applyAlignment="1">
      <alignment horizontal="center" vertical="center" wrapText="1"/>
    </xf>
    <xf numFmtId="178" fontId="3" fillId="0" borderId="0" xfId="42" applyNumberFormat="1" applyFont="1" applyBorder="1" applyAlignment="1">
      <alignment/>
    </xf>
    <xf numFmtId="178" fontId="10" fillId="0" borderId="17" xfId="42" applyNumberFormat="1" applyFont="1" applyBorder="1" applyAlignment="1">
      <alignment/>
    </xf>
    <xf numFmtId="178" fontId="10" fillId="0" borderId="17" xfId="42" applyNumberFormat="1" applyFont="1" applyBorder="1" applyAlignment="1">
      <alignment horizontal="left"/>
    </xf>
    <xf numFmtId="178" fontId="95" fillId="0" borderId="0" xfId="42" applyNumberFormat="1" applyFont="1" applyAlignment="1">
      <alignment horizontal="center" vertical="center"/>
    </xf>
    <xf numFmtId="178" fontId="94" fillId="0" borderId="53" xfId="42" applyNumberFormat="1" applyFont="1" applyBorder="1" applyAlignment="1">
      <alignment horizontal="center" vertical="center" wrapText="1"/>
    </xf>
    <xf numFmtId="178" fontId="94" fillId="0" borderId="35" xfId="42" applyNumberFormat="1" applyFont="1" applyBorder="1" applyAlignment="1">
      <alignment horizontal="center" vertical="center" wrapText="1"/>
    </xf>
    <xf numFmtId="178" fontId="92" fillId="0" borderId="55" xfId="42" applyNumberFormat="1" applyFont="1" applyBorder="1" applyAlignment="1">
      <alignment/>
    </xf>
    <xf numFmtId="178" fontId="92" fillId="0" borderId="39" xfId="42" applyNumberFormat="1" applyFont="1" applyBorder="1" applyAlignment="1">
      <alignment/>
    </xf>
    <xf numFmtId="178" fontId="92" fillId="0" borderId="24" xfId="42" applyNumberFormat="1" applyFont="1" applyBorder="1" applyAlignment="1">
      <alignment/>
    </xf>
    <xf numFmtId="178" fontId="92" fillId="0" borderId="12" xfId="42" applyNumberFormat="1" applyFont="1" applyBorder="1" applyAlignment="1">
      <alignment/>
    </xf>
    <xf numFmtId="178" fontId="92" fillId="0" borderId="65" xfId="42" applyNumberFormat="1" applyFont="1" applyBorder="1" applyAlignment="1">
      <alignment/>
    </xf>
    <xf numFmtId="0" fontId="3" fillId="0" borderId="17" xfId="58" applyFont="1" applyBorder="1">
      <alignment/>
      <protection/>
    </xf>
    <xf numFmtId="178" fontId="106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2" fillId="0" borderId="66" xfId="42" applyNumberFormat="1" applyFont="1" applyBorder="1" applyAlignment="1">
      <alignment horizontal="center" vertical="center" wrapText="1"/>
    </xf>
    <xf numFmtId="178" fontId="2" fillId="0" borderId="67" xfId="42" applyNumberFormat="1" applyFont="1" applyBorder="1" applyAlignment="1">
      <alignment horizontal="center" vertical="center" wrapText="1"/>
    </xf>
    <xf numFmtId="178" fontId="2" fillId="0" borderId="68" xfId="42" applyNumberFormat="1" applyFont="1" applyBorder="1" applyAlignment="1">
      <alignment horizontal="center"/>
    </xf>
    <xf numFmtId="178" fontId="92" fillId="0" borderId="69" xfId="42" applyNumberFormat="1" applyFont="1" applyBorder="1" applyAlignment="1">
      <alignment horizontal="center"/>
    </xf>
    <xf numFmtId="178" fontId="0" fillId="0" borderId="11" xfId="42" applyNumberFormat="1" applyFont="1" applyBorder="1" applyAlignment="1">
      <alignment/>
    </xf>
    <xf numFmtId="178" fontId="92" fillId="0" borderId="0" xfId="42" applyNumberFormat="1" applyFont="1" applyBorder="1" applyAlignment="1">
      <alignment horizontal="center"/>
    </xf>
    <xf numFmtId="178" fontId="3" fillId="0" borderId="0" xfId="42" applyNumberFormat="1" applyFont="1" applyBorder="1" applyAlignment="1">
      <alignment horizontal="center"/>
    </xf>
    <xf numFmtId="178" fontId="2" fillId="0" borderId="12" xfId="42" applyNumberFormat="1" applyFont="1" applyBorder="1" applyAlignment="1">
      <alignment horizontal="center"/>
    </xf>
    <xf numFmtId="178" fontId="2" fillId="0" borderId="27" xfId="42" applyNumberFormat="1" applyFont="1" applyBorder="1" applyAlignment="1">
      <alignment/>
    </xf>
    <xf numFmtId="178" fontId="93" fillId="0" borderId="0" xfId="42" applyNumberFormat="1" applyFont="1" applyAlignment="1">
      <alignment/>
    </xf>
    <xf numFmtId="178" fontId="92" fillId="0" borderId="19" xfId="42" applyNumberFormat="1" applyFont="1" applyBorder="1" applyAlignment="1">
      <alignment horizontal="center"/>
    </xf>
    <xf numFmtId="178" fontId="3" fillId="0" borderId="19" xfId="42" applyNumberFormat="1" applyFont="1" applyBorder="1" applyAlignment="1">
      <alignment horizontal="center"/>
    </xf>
    <xf numFmtId="178" fontId="3" fillId="0" borderId="19" xfId="42" applyNumberFormat="1" applyFont="1" applyBorder="1" applyAlignment="1">
      <alignment horizontal="left"/>
    </xf>
    <xf numFmtId="178" fontId="2" fillId="0" borderId="57" xfId="42" applyNumberFormat="1" applyFont="1" applyBorder="1" applyAlignment="1">
      <alignment horizontal="center"/>
    </xf>
    <xf numFmtId="178" fontId="2" fillId="0" borderId="70" xfId="42" applyNumberFormat="1" applyFont="1" applyBorder="1" applyAlignment="1">
      <alignment horizontal="center" vertical="center" wrapText="1"/>
    </xf>
    <xf numFmtId="178" fontId="2" fillId="0" borderId="59" xfId="42" applyNumberFormat="1" applyFont="1" applyBorder="1" applyAlignment="1">
      <alignment horizontal="center"/>
    </xf>
    <xf numFmtId="178" fontId="93" fillId="0" borderId="19" xfId="42" applyNumberFormat="1" applyFont="1" applyBorder="1" applyAlignment="1">
      <alignment/>
    </xf>
    <xf numFmtId="178" fontId="92" fillId="0" borderId="19" xfId="42" applyNumberFormat="1" applyFont="1" applyBorder="1" applyAlignment="1">
      <alignment/>
    </xf>
    <xf numFmtId="178" fontId="2" fillId="0" borderId="56" xfId="42" applyNumberFormat="1" applyFont="1" applyBorder="1" applyAlignment="1">
      <alignment/>
    </xf>
    <xf numFmtId="178" fontId="92" fillId="0" borderId="19" xfId="42" applyNumberFormat="1" applyFont="1" applyFill="1" applyBorder="1" applyAlignment="1">
      <alignment/>
    </xf>
    <xf numFmtId="178" fontId="2" fillId="0" borderId="29" xfId="42" applyNumberFormat="1" applyFont="1" applyBorder="1" applyAlignment="1">
      <alignment/>
    </xf>
    <xf numFmtId="178" fontId="0" fillId="0" borderId="17" xfId="42" applyNumberFormat="1" applyFont="1" applyBorder="1" applyAlignment="1">
      <alignment/>
    </xf>
    <xf numFmtId="178" fontId="2" fillId="0" borderId="21" xfId="42" applyNumberFormat="1" applyFont="1" applyBorder="1" applyAlignment="1">
      <alignment/>
    </xf>
    <xf numFmtId="178" fontId="93" fillId="0" borderId="0" xfId="42" applyNumberFormat="1" applyFont="1" applyFill="1" applyAlignment="1">
      <alignment/>
    </xf>
    <xf numFmtId="178" fontId="96" fillId="0" borderId="0" xfId="42" applyNumberFormat="1" applyFont="1" applyFill="1" applyAlignment="1">
      <alignment/>
    </xf>
    <xf numFmtId="178" fontId="2" fillId="0" borderId="19" xfId="42" applyNumberFormat="1" applyFont="1" applyFill="1" applyBorder="1" applyAlignment="1">
      <alignment horizontal="center" vertical="center" wrapText="1"/>
    </xf>
    <xf numFmtId="178" fontId="2" fillId="0" borderId="0" xfId="42" applyNumberFormat="1" applyFont="1" applyFill="1" applyBorder="1" applyAlignment="1">
      <alignment horizontal="center" vertical="center" wrapText="1"/>
    </xf>
    <xf numFmtId="178" fontId="2" fillId="0" borderId="46" xfId="42" applyNumberFormat="1" applyFont="1" applyFill="1" applyBorder="1" applyAlignment="1">
      <alignment horizontal="center"/>
    </xf>
    <xf numFmtId="178" fontId="2" fillId="0" borderId="12" xfId="42" applyNumberFormat="1" applyFont="1" applyFill="1" applyBorder="1" applyAlignment="1">
      <alignment horizontal="center"/>
    </xf>
    <xf numFmtId="178" fontId="93" fillId="0" borderId="49" xfId="42" applyNumberFormat="1" applyFont="1" applyFill="1" applyBorder="1" applyAlignment="1">
      <alignment horizontal="center"/>
    </xf>
    <xf numFmtId="178" fontId="2" fillId="0" borderId="56" xfId="42" applyNumberFormat="1" applyFont="1" applyFill="1" applyBorder="1" applyAlignment="1">
      <alignment horizontal="center"/>
    </xf>
    <xf numFmtId="178" fontId="93" fillId="0" borderId="17" xfId="42" applyNumberFormat="1" applyFont="1" applyFill="1" applyBorder="1" applyAlignment="1">
      <alignment horizontal="center" vertical="center"/>
    </xf>
    <xf numFmtId="178" fontId="2" fillId="0" borderId="45" xfId="42" applyNumberFormat="1" applyFont="1" applyFill="1" applyBorder="1" applyAlignment="1">
      <alignment horizontal="left"/>
    </xf>
    <xf numFmtId="178" fontId="2" fillId="0" borderId="0" xfId="42" applyNumberFormat="1" applyFont="1" applyFill="1" applyBorder="1" applyAlignment="1">
      <alignment horizontal="left"/>
    </xf>
    <xf numFmtId="178" fontId="2" fillId="0" borderId="19" xfId="42" applyNumberFormat="1" applyFont="1" applyFill="1" applyBorder="1" applyAlignment="1">
      <alignment horizontal="left"/>
    </xf>
    <xf numFmtId="178" fontId="92" fillId="0" borderId="17" xfId="42" applyNumberFormat="1" applyFont="1" applyFill="1" applyBorder="1" applyAlignment="1">
      <alignment horizontal="center"/>
    </xf>
    <xf numFmtId="178" fontId="92" fillId="0" borderId="0" xfId="42" applyNumberFormat="1" applyFont="1" applyFill="1" applyBorder="1" applyAlignment="1">
      <alignment horizontal="center"/>
    </xf>
    <xf numFmtId="178" fontId="93" fillId="0" borderId="19" xfId="42" applyNumberFormat="1" applyFont="1" applyFill="1" applyBorder="1" applyAlignment="1">
      <alignment horizontal="center"/>
    </xf>
    <xf numFmtId="178" fontId="92" fillId="0" borderId="11" xfId="42" applyNumberFormat="1" applyFont="1" applyFill="1" applyBorder="1" applyAlignment="1">
      <alignment horizontal="center"/>
    </xf>
    <xf numFmtId="178" fontId="93" fillId="0" borderId="56" xfId="42" applyNumberFormat="1" applyFont="1" applyFill="1" applyBorder="1" applyAlignment="1">
      <alignment/>
    </xf>
    <xf numFmtId="178" fontId="92" fillId="0" borderId="0" xfId="42" applyNumberFormat="1" applyFont="1" applyFill="1" applyBorder="1" applyAlignment="1">
      <alignment/>
    </xf>
    <xf numFmtId="178" fontId="93" fillId="0" borderId="19" xfId="42" applyNumberFormat="1" applyFont="1" applyFill="1" applyBorder="1" applyAlignment="1">
      <alignment/>
    </xf>
    <xf numFmtId="178" fontId="92" fillId="0" borderId="17" xfId="42" applyNumberFormat="1" applyFont="1" applyFill="1" applyBorder="1" applyAlignment="1">
      <alignment/>
    </xf>
    <xf numFmtId="178" fontId="3" fillId="0" borderId="19" xfId="42" applyNumberFormat="1" applyFont="1" applyFill="1" applyBorder="1" applyAlignment="1">
      <alignment horizontal="center"/>
    </xf>
    <xf numFmtId="178" fontId="3" fillId="0" borderId="45" xfId="42" applyNumberFormat="1" applyFont="1" applyFill="1" applyBorder="1" applyAlignment="1">
      <alignment/>
    </xf>
    <xf numFmtId="178" fontId="3" fillId="0" borderId="0" xfId="42" applyNumberFormat="1" applyFont="1" applyFill="1" applyBorder="1" applyAlignment="1">
      <alignment/>
    </xf>
    <xf numFmtId="178" fontId="3" fillId="0" borderId="19" xfId="42" applyNumberFormat="1" applyFont="1" applyFill="1" applyBorder="1" applyAlignment="1">
      <alignment horizontal="left"/>
    </xf>
    <xf numFmtId="178" fontId="3" fillId="0" borderId="0" xfId="42" applyNumberFormat="1" applyFont="1" applyFill="1" applyBorder="1" applyAlignment="1">
      <alignment horizontal="center"/>
    </xf>
    <xf numFmtId="178" fontId="92" fillId="0" borderId="11" xfId="42" applyNumberFormat="1" applyFont="1" applyFill="1" applyBorder="1" applyAlignment="1">
      <alignment/>
    </xf>
    <xf numFmtId="178" fontId="92" fillId="0" borderId="71" xfId="42" applyNumberFormat="1" applyFont="1" applyFill="1" applyBorder="1" applyAlignment="1">
      <alignment/>
    </xf>
    <xf numFmtId="178" fontId="92" fillId="0" borderId="52" xfId="42" applyNumberFormat="1" applyFont="1" applyFill="1" applyBorder="1" applyAlignment="1">
      <alignment horizontal="center"/>
    </xf>
    <xf numFmtId="178" fontId="2" fillId="0" borderId="42" xfId="42" applyNumberFormat="1" applyFont="1" applyFill="1" applyBorder="1" applyAlignment="1">
      <alignment horizontal="right"/>
    </xf>
    <xf numFmtId="178" fontId="2" fillId="0" borderId="27" xfId="42" applyNumberFormat="1" applyFont="1" applyFill="1" applyBorder="1" applyAlignment="1">
      <alignment/>
    </xf>
    <xf numFmtId="178" fontId="2" fillId="0" borderId="42" xfId="42" applyNumberFormat="1" applyFont="1" applyFill="1" applyBorder="1" applyAlignment="1">
      <alignment/>
    </xf>
    <xf numFmtId="178" fontId="93" fillId="0" borderId="27" xfId="42" applyNumberFormat="1" applyFont="1" applyFill="1" applyBorder="1" applyAlignment="1">
      <alignment horizontal="center"/>
    </xf>
    <xf numFmtId="178" fontId="2" fillId="0" borderId="19" xfId="42" applyNumberFormat="1" applyFont="1" applyFill="1" applyBorder="1" applyAlignment="1">
      <alignment horizontal="center"/>
    </xf>
    <xf numFmtId="178" fontId="2" fillId="0" borderId="56" xfId="42" applyNumberFormat="1" applyFont="1" applyFill="1" applyBorder="1" applyAlignment="1">
      <alignment/>
    </xf>
    <xf numFmtId="178" fontId="3" fillId="0" borderId="19" xfId="42" applyNumberFormat="1" applyFont="1" applyFill="1" applyBorder="1" applyAlignment="1">
      <alignment/>
    </xf>
    <xf numFmtId="178" fontId="99" fillId="0" borderId="32" xfId="42" applyNumberFormat="1" applyFont="1" applyFill="1" applyBorder="1" applyAlignment="1">
      <alignment vertical="center"/>
    </xf>
    <xf numFmtId="178" fontId="99" fillId="0" borderId="57" xfId="42" applyNumberFormat="1" applyFont="1" applyFill="1" applyBorder="1" applyAlignment="1">
      <alignment vertical="center"/>
    </xf>
    <xf numFmtId="178" fontId="93" fillId="0" borderId="44" xfId="42" applyNumberFormat="1" applyFont="1" applyFill="1" applyBorder="1" applyAlignment="1">
      <alignment/>
    </xf>
    <xf numFmtId="178" fontId="93" fillId="0" borderId="72" xfId="42" applyNumberFormat="1" applyFont="1" applyFill="1" applyBorder="1" applyAlignment="1">
      <alignment/>
    </xf>
    <xf numFmtId="178" fontId="93" fillId="0" borderId="41" xfId="42" applyNumberFormat="1" applyFont="1" applyFill="1" applyBorder="1" applyAlignment="1">
      <alignment/>
    </xf>
    <xf numFmtId="178" fontId="99" fillId="0" borderId="12" xfId="42" applyNumberFormat="1" applyFont="1" applyFill="1" applyBorder="1" applyAlignment="1">
      <alignment vertical="center"/>
    </xf>
    <xf numFmtId="178" fontId="100" fillId="0" borderId="0" xfId="42" applyNumberFormat="1" applyFont="1" applyFill="1" applyAlignment="1">
      <alignment horizontal="center"/>
    </xf>
    <xf numFmtId="178" fontId="92" fillId="0" borderId="73" xfId="42" applyNumberFormat="1" applyFont="1" applyBorder="1" applyAlignment="1">
      <alignment/>
    </xf>
    <xf numFmtId="178" fontId="2" fillId="0" borderId="27" xfId="42" applyNumberFormat="1" applyFont="1" applyBorder="1" applyAlignment="1">
      <alignment horizontal="left"/>
    </xf>
    <xf numFmtId="178" fontId="107" fillId="0" borderId="0" xfId="42" applyNumberFormat="1" applyFont="1" applyAlignment="1">
      <alignment horizontal="center"/>
    </xf>
    <xf numFmtId="178" fontId="102" fillId="6" borderId="0" xfId="42" applyNumberFormat="1" applyFont="1" applyFill="1" applyAlignment="1">
      <alignment horizontal="center"/>
    </xf>
    <xf numFmtId="178" fontId="98" fillId="0" borderId="0" xfId="42" applyNumberFormat="1" applyFont="1" applyAlignment="1">
      <alignment horizontal="center"/>
    </xf>
    <xf numFmtId="178" fontId="2" fillId="0" borderId="73" xfId="42" applyNumberFormat="1" applyFont="1" applyBorder="1" applyAlignment="1">
      <alignment horizontal="left"/>
    </xf>
    <xf numFmtId="178" fontId="102" fillId="0" borderId="17" xfId="42" applyNumberFormat="1" applyFont="1" applyBorder="1" applyAlignment="1">
      <alignment horizontal="left"/>
    </xf>
    <xf numFmtId="178" fontId="8" fillId="0" borderId="12" xfId="42" applyNumberFormat="1" applyFont="1" applyBorder="1" applyAlignment="1">
      <alignment horizontal="center" vertical="center" wrapText="1"/>
    </xf>
    <xf numFmtId="178" fontId="94" fillId="0" borderId="26" xfId="42" applyNumberFormat="1" applyFont="1" applyBorder="1" applyAlignment="1">
      <alignment horizontal="center" vertical="center" wrapText="1"/>
    </xf>
    <xf numFmtId="178" fontId="92" fillId="0" borderId="0" xfId="42" applyNumberFormat="1" applyFont="1" applyAlignment="1">
      <alignment/>
    </xf>
    <xf numFmtId="178" fontId="92" fillId="0" borderId="0" xfId="42" applyNumberFormat="1" applyFont="1" applyAlignment="1">
      <alignment wrapText="1"/>
    </xf>
    <xf numFmtId="178" fontId="92" fillId="0" borderId="74" xfId="42" applyNumberFormat="1" applyFont="1" applyBorder="1" applyAlignment="1">
      <alignment/>
    </xf>
    <xf numFmtId="178" fontId="92" fillId="0" borderId="75" xfId="42" applyNumberFormat="1" applyFont="1" applyBorder="1" applyAlignment="1">
      <alignment/>
    </xf>
    <xf numFmtId="178" fontId="92" fillId="0" borderId="76" xfId="42" applyNumberFormat="1" applyFont="1" applyBorder="1" applyAlignment="1">
      <alignment/>
    </xf>
    <xf numFmtId="178" fontId="92" fillId="0" borderId="71" xfId="42" applyNumberFormat="1" applyFont="1" applyBorder="1" applyAlignment="1">
      <alignment/>
    </xf>
    <xf numFmtId="0" fontId="92" fillId="0" borderId="60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2" fillId="0" borderId="60" xfId="0" applyFont="1" applyBorder="1" applyAlignment="1">
      <alignment vertical="center" wrapText="1"/>
    </xf>
    <xf numFmtId="178" fontId="92" fillId="0" borderId="60" xfId="42" applyNumberFormat="1" applyFont="1" applyBorder="1" applyAlignment="1">
      <alignment vertical="center" wrapText="1"/>
    </xf>
    <xf numFmtId="178" fontId="8" fillId="0" borderId="49" xfId="42" applyNumberFormat="1" applyFont="1" applyBorder="1" applyAlignment="1">
      <alignment vertical="center" wrapText="1"/>
    </xf>
    <xf numFmtId="178" fontId="92" fillId="0" borderId="58" xfId="42" applyNumberFormat="1" applyFont="1" applyBorder="1" applyAlignment="1">
      <alignment/>
    </xf>
    <xf numFmtId="178" fontId="92" fillId="0" borderId="77" xfId="42" applyNumberFormat="1" applyFont="1" applyBorder="1" applyAlignment="1">
      <alignment/>
    </xf>
    <xf numFmtId="178" fontId="11" fillId="0" borderId="17" xfId="42" applyNumberFormat="1" applyFont="1" applyBorder="1" applyAlignment="1">
      <alignment horizontal="left"/>
    </xf>
    <xf numFmtId="178" fontId="8" fillId="0" borderId="56" xfId="42" applyNumberFormat="1" applyFont="1" applyBorder="1" applyAlignment="1">
      <alignment horizontal="center" vertical="center" wrapText="1"/>
    </xf>
    <xf numFmtId="178" fontId="2" fillId="0" borderId="56" xfId="42" applyNumberFormat="1" applyFont="1" applyBorder="1" applyAlignment="1">
      <alignment horizontal="left"/>
    </xf>
    <xf numFmtId="178" fontId="96" fillId="0" borderId="0" xfId="42" applyNumberFormat="1" applyFont="1" applyAlignment="1">
      <alignment/>
    </xf>
    <xf numFmtId="178" fontId="93" fillId="0" borderId="0" xfId="42" applyNumberFormat="1" applyFont="1" applyAlignment="1">
      <alignment horizontal="center"/>
    </xf>
    <xf numFmtId="0" fontId="93" fillId="0" borderId="61" xfId="0" applyFont="1" applyBorder="1" applyAlignment="1">
      <alignment vertical="center"/>
    </xf>
    <xf numFmtId="178" fontId="92" fillId="0" borderId="0" xfId="42" applyNumberFormat="1" applyFont="1" applyAlignment="1">
      <alignment horizontal="center"/>
    </xf>
    <xf numFmtId="178" fontId="93" fillId="0" borderId="0" xfId="42" applyNumberFormat="1" applyFont="1" applyAlignment="1">
      <alignment horizontal="center"/>
    </xf>
    <xf numFmtId="178" fontId="93" fillId="0" borderId="56" xfId="42" applyNumberFormat="1" applyFont="1" applyFill="1" applyBorder="1" applyAlignment="1">
      <alignment horizontal="center"/>
    </xf>
    <xf numFmtId="178" fontId="107" fillId="0" borderId="0" xfId="42" applyNumberFormat="1" applyFont="1" applyAlignment="1">
      <alignment horizontal="center"/>
    </xf>
    <xf numFmtId="178" fontId="98" fillId="0" borderId="0" xfId="42" applyNumberFormat="1" applyFont="1" applyAlignment="1">
      <alignment horizontal="center"/>
    </xf>
    <xf numFmtId="178" fontId="102" fillId="0" borderId="59" xfId="42" applyNumberFormat="1" applyFont="1" applyBorder="1" applyAlignment="1">
      <alignment horizontal="center" wrapText="1"/>
    </xf>
    <xf numFmtId="178" fontId="102" fillId="0" borderId="0" xfId="42" applyNumberFormat="1" applyFont="1" applyAlignment="1">
      <alignment horizontal="center"/>
    </xf>
    <xf numFmtId="0" fontId="93" fillId="0" borderId="0" xfId="0" applyFont="1" applyFill="1" applyBorder="1" applyAlignment="1">
      <alignment/>
    </xf>
    <xf numFmtId="178" fontId="92" fillId="0" borderId="11" xfId="42" applyNumberFormat="1" applyFont="1" applyBorder="1" applyAlignment="1">
      <alignment/>
    </xf>
    <xf numFmtId="178" fontId="92" fillId="0" borderId="78" xfId="42" applyNumberFormat="1" applyFont="1" applyBorder="1" applyAlignment="1">
      <alignment/>
    </xf>
    <xf numFmtId="178" fontId="92" fillId="0" borderId="79" xfId="42" applyNumberFormat="1" applyFont="1" applyBorder="1" applyAlignment="1">
      <alignment/>
    </xf>
    <xf numFmtId="178" fontId="92" fillId="0" borderId="80" xfId="42" applyNumberFormat="1" applyFont="1" applyBorder="1" applyAlignment="1">
      <alignment/>
    </xf>
    <xf numFmtId="178" fontId="92" fillId="0" borderId="81" xfId="42" applyNumberFormat="1" applyFont="1" applyBorder="1" applyAlignment="1">
      <alignment/>
    </xf>
    <xf numFmtId="178" fontId="92" fillId="0" borderId="82" xfId="42" applyNumberFormat="1" applyFont="1" applyBorder="1" applyAlignment="1">
      <alignment/>
    </xf>
    <xf numFmtId="178" fontId="11" fillId="0" borderId="0" xfId="42" applyNumberFormat="1" applyFont="1" applyBorder="1" applyAlignment="1">
      <alignment horizontal="left"/>
    </xf>
    <xf numFmtId="178" fontId="8" fillId="0" borderId="32" xfId="42" applyNumberFormat="1" applyFont="1" applyBorder="1" applyAlignment="1">
      <alignment horizontal="center" vertical="center" wrapText="1"/>
    </xf>
    <xf numFmtId="178" fontId="8" fillId="0" borderId="72" xfId="42" applyNumberFormat="1" applyFont="1" applyBorder="1" applyAlignment="1">
      <alignment horizontal="center" vertical="center" wrapText="1"/>
    </xf>
    <xf numFmtId="178" fontId="8" fillId="0" borderId="72" xfId="42" applyNumberFormat="1" applyFont="1" applyBorder="1" applyAlignment="1">
      <alignment vertical="center" wrapText="1"/>
    </xf>
    <xf numFmtId="178" fontId="93" fillId="0" borderId="0" xfId="42" applyNumberFormat="1" applyFont="1" applyBorder="1" applyAlignment="1">
      <alignment horizontal="center"/>
    </xf>
    <xf numFmtId="178" fontId="8" fillId="0" borderId="83" xfId="42" applyNumberFormat="1" applyFont="1" applyBorder="1" applyAlignment="1">
      <alignment horizontal="center" vertical="center" wrapText="1"/>
    </xf>
    <xf numFmtId="178" fontId="8" fillId="0" borderId="84" xfId="42" applyNumberFormat="1" applyFont="1" applyBorder="1" applyAlignment="1">
      <alignment horizontal="center" vertical="center" wrapText="1"/>
    </xf>
    <xf numFmtId="178" fontId="8" fillId="0" borderId="84" xfId="42" applyNumberFormat="1" applyFont="1" applyBorder="1" applyAlignment="1">
      <alignment vertical="center" wrapText="1"/>
    </xf>
    <xf numFmtId="178" fontId="94" fillId="0" borderId="85" xfId="42" applyNumberFormat="1" applyFont="1" applyBorder="1" applyAlignment="1">
      <alignment horizontal="center" vertical="center" wrapText="1"/>
    </xf>
    <xf numFmtId="178" fontId="94" fillId="0" borderId="28" xfId="42" applyNumberFormat="1" applyFont="1" applyBorder="1" applyAlignment="1">
      <alignment horizontal="center" vertical="center" wrapText="1"/>
    </xf>
    <xf numFmtId="178" fontId="2" fillId="0" borderId="18" xfId="42" applyNumberFormat="1" applyFont="1" applyBorder="1" applyAlignment="1">
      <alignment horizontal="left"/>
    </xf>
    <xf numFmtId="178" fontId="92" fillId="0" borderId="11" xfId="42" applyNumberFormat="1" applyFont="1" applyFill="1" applyBorder="1" applyAlignment="1">
      <alignment/>
    </xf>
    <xf numFmtId="178" fontId="93" fillId="0" borderId="42" xfId="42" applyNumberFormat="1" applyFont="1" applyFill="1" applyBorder="1" applyAlignment="1">
      <alignment/>
    </xf>
    <xf numFmtId="178" fontId="93" fillId="0" borderId="27" xfId="42" applyNumberFormat="1" applyFont="1" applyFill="1" applyBorder="1" applyAlignment="1">
      <alignment/>
    </xf>
    <xf numFmtId="178" fontId="93" fillId="0" borderId="43" xfId="42" applyNumberFormat="1" applyFont="1" applyFill="1" applyBorder="1" applyAlignment="1">
      <alignment/>
    </xf>
    <xf numFmtId="178" fontId="2" fillId="0" borderId="27" xfId="42" applyNumberFormat="1" applyFont="1" applyFill="1" applyBorder="1" applyAlignment="1">
      <alignment horizontal="center"/>
    </xf>
    <xf numFmtId="178" fontId="2" fillId="0" borderId="45" xfId="42" applyNumberFormat="1" applyFont="1" applyFill="1" applyBorder="1" applyAlignment="1">
      <alignment/>
    </xf>
    <xf numFmtId="178" fontId="2" fillId="0" borderId="0" xfId="42" applyNumberFormat="1" applyFont="1" applyFill="1" applyBorder="1" applyAlignment="1">
      <alignment/>
    </xf>
    <xf numFmtId="178" fontId="93" fillId="0" borderId="40" xfId="42" applyNumberFormat="1" applyFont="1" applyFill="1" applyBorder="1" applyAlignment="1">
      <alignment horizontal="center"/>
    </xf>
    <xf numFmtId="178" fontId="2" fillId="0" borderId="0" xfId="42" applyNumberFormat="1" applyFont="1" applyFill="1" applyBorder="1" applyAlignment="1">
      <alignment horizontal="center"/>
    </xf>
    <xf numFmtId="178" fontId="94" fillId="0" borderId="31" xfId="42" applyNumberFormat="1" applyFont="1" applyBorder="1" applyAlignment="1">
      <alignment horizontal="center" vertical="center" wrapText="1"/>
    </xf>
    <xf numFmtId="178" fontId="94" fillId="0" borderId="35" xfId="42" applyNumberFormat="1" applyFont="1" applyFill="1" applyBorder="1" applyAlignment="1">
      <alignment horizontal="center" vertical="center" wrapText="1"/>
    </xf>
    <xf numFmtId="178" fontId="93" fillId="0" borderId="26" xfId="42" applyNumberFormat="1" applyFont="1" applyBorder="1" applyAlignment="1">
      <alignment/>
    </xf>
    <xf numFmtId="178" fontId="8" fillId="0" borderId="86" xfId="42" applyNumberFormat="1" applyFont="1" applyBorder="1" applyAlignment="1">
      <alignment vertical="center"/>
    </xf>
    <xf numFmtId="178" fontId="8" fillId="0" borderId="66" xfId="42" applyNumberFormat="1" applyFont="1" applyBorder="1" applyAlignment="1">
      <alignment vertical="center"/>
    </xf>
    <xf numFmtId="178" fontId="94" fillId="0" borderId="67" xfId="42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178" fontId="92" fillId="0" borderId="0" xfId="42" applyNumberFormat="1" applyFont="1" applyAlignment="1">
      <alignment vertical="center"/>
    </xf>
    <xf numFmtId="178" fontId="108" fillId="0" borderId="0" xfId="42" applyNumberFormat="1" applyFont="1" applyAlignment="1">
      <alignment wrapText="1"/>
    </xf>
    <xf numFmtId="178" fontId="93" fillId="0" borderId="45" xfId="42" applyNumberFormat="1" applyFont="1" applyBorder="1" applyAlignment="1">
      <alignment/>
    </xf>
    <xf numFmtId="178" fontId="93" fillId="0" borderId="40" xfId="42" applyNumberFormat="1" applyFont="1" applyBorder="1" applyAlignment="1">
      <alignment/>
    </xf>
    <xf numFmtId="178" fontId="93" fillId="0" borderId="16" xfId="42" applyNumberFormat="1" applyFont="1" applyBorder="1" applyAlignment="1">
      <alignment/>
    </xf>
    <xf numFmtId="178" fontId="93" fillId="0" borderId="20" xfId="42" applyNumberFormat="1" applyFont="1" applyBorder="1" applyAlignment="1">
      <alignment/>
    </xf>
    <xf numFmtId="178" fontId="93" fillId="0" borderId="0" xfId="42" applyNumberFormat="1" applyFont="1" applyBorder="1" applyAlignment="1">
      <alignment horizontal="left" wrapText="1"/>
    </xf>
    <xf numFmtId="178" fontId="2" fillId="0" borderId="87" xfId="42" applyNumberFormat="1" applyFont="1" applyBorder="1" applyAlignment="1">
      <alignment horizontal="left"/>
    </xf>
    <xf numFmtId="178" fontId="93" fillId="0" borderId="88" xfId="42" applyNumberFormat="1" applyFont="1" applyBorder="1" applyAlignment="1">
      <alignment/>
    </xf>
    <xf numFmtId="178" fontId="93" fillId="0" borderId="89" xfId="42" applyNumberFormat="1" applyFont="1" applyBorder="1" applyAlignment="1">
      <alignment/>
    </xf>
    <xf numFmtId="178" fontId="93" fillId="0" borderId="90" xfId="42" applyNumberFormat="1" applyFont="1" applyBorder="1" applyAlignment="1">
      <alignment/>
    </xf>
    <xf numFmtId="178" fontId="92" fillId="0" borderId="88" xfId="42" applyNumberFormat="1" applyFont="1" applyBorder="1" applyAlignment="1">
      <alignment/>
    </xf>
    <xf numFmtId="178" fontId="92" fillId="0" borderId="89" xfId="42" applyNumberFormat="1" applyFont="1" applyBorder="1" applyAlignment="1">
      <alignment/>
    </xf>
    <xf numFmtId="178" fontId="92" fillId="0" borderId="90" xfId="42" applyNumberFormat="1" applyFont="1" applyBorder="1" applyAlignment="1">
      <alignment/>
    </xf>
    <xf numFmtId="0" fontId="92" fillId="0" borderId="91" xfId="0" applyFont="1" applyBorder="1" applyAlignment="1">
      <alignment/>
    </xf>
    <xf numFmtId="0" fontId="92" fillId="0" borderId="92" xfId="0" applyFont="1" applyBorder="1" applyAlignment="1">
      <alignment horizontal="center"/>
    </xf>
    <xf numFmtId="0" fontId="93" fillId="0" borderId="93" xfId="0" applyFont="1" applyBorder="1" applyAlignment="1">
      <alignment/>
    </xf>
    <xf numFmtId="0" fontId="92" fillId="0" borderId="38" xfId="0" applyFont="1" applyBorder="1" applyAlignment="1">
      <alignment/>
    </xf>
    <xf numFmtId="0" fontId="92" fillId="0" borderId="12" xfId="0" applyFont="1" applyBorder="1" applyAlignment="1">
      <alignment/>
    </xf>
    <xf numFmtId="178" fontId="98" fillId="0" borderId="0" xfId="42" applyNumberFormat="1" applyFont="1" applyAlignment="1">
      <alignment horizontal="center"/>
    </xf>
    <xf numFmtId="178" fontId="93" fillId="0" borderId="0" xfId="42" applyNumberFormat="1" applyFont="1" applyAlignment="1">
      <alignment horizontal="center"/>
    </xf>
    <xf numFmtId="178" fontId="102" fillId="6" borderId="12" xfId="42" applyNumberFormat="1" applyFont="1" applyFill="1" applyBorder="1" applyAlignment="1">
      <alignment/>
    </xf>
    <xf numFmtId="0" fontId="93" fillId="0" borderId="32" xfId="0" applyFont="1" applyBorder="1" applyAlignment="1">
      <alignment vertical="center"/>
    </xf>
    <xf numFmtId="0" fontId="93" fillId="0" borderId="35" xfId="0" applyFont="1" applyBorder="1" applyAlignment="1">
      <alignment vertical="center"/>
    </xf>
    <xf numFmtId="178" fontId="107" fillId="0" borderId="0" xfId="42" applyNumberFormat="1" applyFont="1" applyAlignment="1">
      <alignment horizontal="center"/>
    </xf>
    <xf numFmtId="178" fontId="107" fillId="0" borderId="0" xfId="42" applyNumberFormat="1" applyFont="1" applyAlignment="1">
      <alignment horizontal="center"/>
    </xf>
    <xf numFmtId="0" fontId="93" fillId="0" borderId="25" xfId="0" applyFont="1" applyBorder="1" applyAlignment="1">
      <alignment vertical="center"/>
    </xf>
    <xf numFmtId="178" fontId="102" fillId="6" borderId="0" xfId="42" applyNumberFormat="1" applyFont="1" applyFill="1" applyAlignment="1">
      <alignment horizontal="left"/>
    </xf>
    <xf numFmtId="178" fontId="101" fillId="0" borderId="0" xfId="42" applyNumberFormat="1" applyFont="1" applyFill="1" applyAlignment="1">
      <alignment/>
    </xf>
    <xf numFmtId="178" fontId="92" fillId="0" borderId="0" xfId="42" applyNumberFormat="1" applyFont="1" applyBorder="1" applyAlignment="1">
      <alignment horizontal="left" wrapText="1"/>
    </xf>
    <xf numFmtId="0" fontId="93" fillId="0" borderId="94" xfId="0" applyFont="1" applyBorder="1" applyAlignment="1">
      <alignment vertical="center"/>
    </xf>
    <xf numFmtId="0" fontId="92" fillId="0" borderId="77" xfId="0" applyFont="1" applyBorder="1" applyAlignment="1">
      <alignment vertical="center" wrapText="1"/>
    </xf>
    <xf numFmtId="0" fontId="92" fillId="0" borderId="26" xfId="0" applyFont="1" applyBorder="1" applyAlignment="1">
      <alignment vertical="center" wrapText="1"/>
    </xf>
    <xf numFmtId="178" fontId="93" fillId="0" borderId="0" xfId="42" applyNumberFormat="1" applyFont="1" applyAlignment="1">
      <alignment horizontal="center"/>
    </xf>
    <xf numFmtId="178" fontId="8" fillId="0" borderId="56" xfId="42" applyNumberFormat="1" applyFont="1" applyBorder="1" applyAlignment="1">
      <alignment horizontal="center" wrapText="1"/>
    </xf>
    <xf numFmtId="178" fontId="8" fillId="0" borderId="29" xfId="42" applyNumberFormat="1" applyFont="1" applyBorder="1" applyAlignment="1">
      <alignment horizontal="center" vertical="center" wrapText="1"/>
    </xf>
    <xf numFmtId="178" fontId="92" fillId="0" borderId="95" xfId="42" applyNumberFormat="1" applyFont="1" applyBorder="1" applyAlignment="1">
      <alignment/>
    </xf>
    <xf numFmtId="178" fontId="92" fillId="0" borderId="96" xfId="42" applyNumberFormat="1" applyFont="1" applyBorder="1" applyAlignment="1">
      <alignment/>
    </xf>
    <xf numFmtId="178" fontId="2" fillId="0" borderId="22" xfId="42" applyNumberFormat="1" applyFont="1" applyBorder="1" applyAlignment="1">
      <alignment horizontal="left"/>
    </xf>
    <xf numFmtId="178" fontId="109" fillId="0" borderId="0" xfId="42" applyNumberFormat="1" applyFont="1" applyFill="1" applyAlignment="1">
      <alignment/>
    </xf>
    <xf numFmtId="178" fontId="104" fillId="0" borderId="0" xfId="42" applyNumberFormat="1" applyFont="1" applyFill="1" applyAlignment="1">
      <alignment/>
    </xf>
    <xf numFmtId="178" fontId="109" fillId="0" borderId="0" xfId="42" applyNumberFormat="1" applyFont="1" applyAlignment="1">
      <alignment/>
    </xf>
    <xf numFmtId="178" fontId="96" fillId="0" borderId="0" xfId="42" applyNumberFormat="1" applyFont="1" applyAlignment="1">
      <alignment/>
    </xf>
    <xf numFmtId="0" fontId="2" fillId="0" borderId="17" xfId="58" applyFont="1" applyBorder="1" applyAlignment="1">
      <alignment horizontal="left"/>
      <protection/>
    </xf>
    <xf numFmtId="178" fontId="96" fillId="0" borderId="0" xfId="42" applyNumberFormat="1" applyFont="1" applyAlignment="1">
      <alignment horizontal="center"/>
    </xf>
    <xf numFmtId="178" fontId="2" fillId="0" borderId="26" xfId="42" applyNumberFormat="1" applyFont="1" applyBorder="1" applyAlignment="1">
      <alignment horizontal="left"/>
    </xf>
    <xf numFmtId="178" fontId="94" fillId="0" borderId="97" xfId="42" applyNumberFormat="1" applyFont="1" applyBorder="1" applyAlignment="1">
      <alignment horizontal="center" vertical="center" wrapText="1"/>
    </xf>
    <xf numFmtId="178" fontId="94" fillId="0" borderId="63" xfId="42" applyNumberFormat="1" applyFont="1" applyBorder="1" applyAlignment="1">
      <alignment horizontal="center" vertical="center" wrapText="1"/>
    </xf>
    <xf numFmtId="178" fontId="94" fillId="0" borderId="75" xfId="42" applyNumberFormat="1" applyFont="1" applyBorder="1" applyAlignment="1">
      <alignment horizontal="center" vertical="center" wrapText="1"/>
    </xf>
    <xf numFmtId="0" fontId="92" fillId="0" borderId="98" xfId="0" applyFont="1" applyBorder="1" applyAlignment="1">
      <alignment/>
    </xf>
    <xf numFmtId="0" fontId="92" fillId="0" borderId="99" xfId="0" applyFont="1" applyBorder="1" applyAlignment="1">
      <alignment horizontal="center"/>
    </xf>
    <xf numFmtId="0" fontId="92" fillId="0" borderId="100" xfId="0" applyFont="1" applyBorder="1" applyAlignment="1">
      <alignment/>
    </xf>
    <xf numFmtId="0" fontId="92" fillId="0" borderId="38" xfId="0" applyFont="1" applyBorder="1" applyAlignment="1">
      <alignment horizontal="center"/>
    </xf>
    <xf numFmtId="0" fontId="92" fillId="0" borderId="57" xfId="0" applyFont="1" applyBorder="1" applyAlignment="1">
      <alignment/>
    </xf>
    <xf numFmtId="178" fontId="107" fillId="0" borderId="0" xfId="42" applyNumberFormat="1" applyFont="1" applyAlignment="1">
      <alignment horizontal="center"/>
    </xf>
    <xf numFmtId="178" fontId="98" fillId="0" borderId="0" xfId="42" applyNumberFormat="1" applyFont="1" applyAlignment="1">
      <alignment horizontal="center"/>
    </xf>
    <xf numFmtId="178" fontId="96" fillId="0" borderId="0" xfId="42" applyNumberFormat="1" applyFont="1" applyAlignment="1">
      <alignment horizontal="center"/>
    </xf>
    <xf numFmtId="178" fontId="93" fillId="0" borderId="0" xfId="42" applyNumberFormat="1" applyFont="1" applyAlignment="1">
      <alignment horizontal="center"/>
    </xf>
    <xf numFmtId="0" fontId="110" fillId="0" borderId="0" xfId="0" applyFont="1" applyAlignment="1">
      <alignment horizontal="center"/>
    </xf>
    <xf numFmtId="178" fontId="10" fillId="0" borderId="58" xfId="42" applyNumberFormat="1" applyFont="1" applyBorder="1" applyAlignment="1">
      <alignment horizontal="center" vertical="center" wrapText="1"/>
    </xf>
    <xf numFmtId="178" fontId="8" fillId="0" borderId="18" xfId="42" applyNumberFormat="1" applyFont="1" applyBorder="1" applyAlignment="1">
      <alignment horizontal="center" vertical="center" wrapText="1"/>
    </xf>
    <xf numFmtId="0" fontId="110" fillId="0" borderId="0" xfId="0" applyFont="1" applyAlignment="1">
      <alignment/>
    </xf>
    <xf numFmtId="0" fontId="92" fillId="0" borderId="101" xfId="0" applyFont="1" applyBorder="1" applyAlignment="1">
      <alignment vertical="center" wrapText="1"/>
    </xf>
    <xf numFmtId="178" fontId="94" fillId="0" borderId="70" xfId="42" applyNumberFormat="1" applyFont="1" applyBorder="1" applyAlignment="1">
      <alignment horizontal="center" vertical="center" wrapText="1"/>
    </xf>
    <xf numFmtId="178" fontId="92" fillId="0" borderId="56" xfId="42" applyNumberFormat="1" applyFont="1" applyBorder="1" applyAlignment="1">
      <alignment/>
    </xf>
    <xf numFmtId="43" fontId="92" fillId="0" borderId="57" xfId="42" applyNumberFormat="1" applyFont="1" applyBorder="1" applyAlignment="1">
      <alignment/>
    </xf>
    <xf numFmtId="178" fontId="93" fillId="0" borderId="0" xfId="42" applyNumberFormat="1" applyFont="1" applyFill="1" applyBorder="1" applyAlignment="1">
      <alignment horizontal="center"/>
    </xf>
    <xf numFmtId="178" fontId="109" fillId="0" borderId="0" xfId="42" applyNumberFormat="1" applyFont="1" applyAlignment="1">
      <alignment horizontal="center"/>
    </xf>
    <xf numFmtId="0" fontId="2" fillId="0" borderId="0" xfId="58" applyFont="1" applyAlignment="1">
      <alignment horizontal="center"/>
      <protection/>
    </xf>
    <xf numFmtId="178" fontId="92" fillId="8" borderId="20" xfId="42" applyNumberFormat="1" applyFont="1" applyFill="1" applyBorder="1" applyAlignment="1">
      <alignment/>
    </xf>
    <xf numFmtId="178" fontId="92" fillId="8" borderId="19" xfId="42" applyNumberFormat="1" applyFont="1" applyFill="1" applyBorder="1" applyAlignment="1">
      <alignment/>
    </xf>
    <xf numFmtId="178" fontId="92" fillId="8" borderId="17" xfId="42" applyNumberFormat="1" applyFont="1" applyFill="1" applyBorder="1" applyAlignment="1">
      <alignment/>
    </xf>
    <xf numFmtId="178" fontId="92" fillId="8" borderId="10" xfId="42" applyNumberFormat="1" applyFont="1" applyFill="1" applyBorder="1" applyAlignment="1">
      <alignment/>
    </xf>
    <xf numFmtId="178" fontId="92" fillId="0" borderId="0" xfId="42" applyNumberFormat="1" applyFont="1" applyBorder="1" applyAlignment="1">
      <alignment horizontal="right"/>
    </xf>
    <xf numFmtId="178" fontId="92" fillId="0" borderId="0" xfId="42" applyNumberFormat="1" applyFont="1" applyAlignment="1">
      <alignment horizontal="right"/>
    </xf>
    <xf numFmtId="0" fontId="90" fillId="0" borderId="0" xfId="0" applyFont="1" applyAlignment="1">
      <alignment horizontal="right"/>
    </xf>
    <xf numFmtId="178" fontId="92" fillId="13" borderId="45" xfId="42" applyNumberFormat="1" applyFont="1" applyFill="1" applyBorder="1" applyAlignment="1">
      <alignment/>
    </xf>
    <xf numFmtId="178" fontId="107" fillId="0" borderId="0" xfId="42" applyNumberFormat="1" applyFont="1" applyAlignment="1">
      <alignment horizontal="center"/>
    </xf>
    <xf numFmtId="178" fontId="98" fillId="0" borderId="0" xfId="42" applyNumberFormat="1" applyFont="1" applyAlignment="1">
      <alignment horizontal="center"/>
    </xf>
    <xf numFmtId="178" fontId="96" fillId="0" borderId="0" xfId="42" applyNumberFormat="1" applyFont="1" applyAlignment="1">
      <alignment horizontal="center"/>
    </xf>
    <xf numFmtId="178" fontId="93" fillId="0" borderId="0" xfId="42" applyNumberFormat="1" applyFont="1" applyAlignment="1">
      <alignment horizontal="center"/>
    </xf>
    <xf numFmtId="178" fontId="107" fillId="0" borderId="0" xfId="42" applyNumberFormat="1" applyFont="1" applyAlignment="1">
      <alignment horizontal="center"/>
    </xf>
    <xf numFmtId="178" fontId="98" fillId="0" borderId="0" xfId="42" applyNumberFormat="1" applyFont="1" applyAlignment="1">
      <alignment horizontal="center"/>
    </xf>
    <xf numFmtId="178" fontId="93" fillId="0" borderId="0" xfId="42" applyNumberFormat="1" applyFont="1" applyAlignment="1">
      <alignment horizontal="center"/>
    </xf>
    <xf numFmtId="178" fontId="98" fillId="0" borderId="0" xfId="42" applyNumberFormat="1" applyFont="1" applyAlignment="1">
      <alignment horizontal="left"/>
    </xf>
    <xf numFmtId="178" fontId="92" fillId="0" borderId="102" xfId="42" applyNumberFormat="1" applyFont="1" applyBorder="1" applyAlignment="1">
      <alignment/>
    </xf>
    <xf numFmtId="178" fontId="92" fillId="0" borderId="14" xfId="42" applyNumberFormat="1" applyFont="1" applyBorder="1" applyAlignment="1">
      <alignment/>
    </xf>
    <xf numFmtId="178" fontId="92" fillId="0" borderId="16" xfId="42" applyNumberFormat="1" applyFont="1" applyBorder="1" applyAlignment="1">
      <alignment/>
    </xf>
    <xf numFmtId="178" fontId="93" fillId="0" borderId="14" xfId="42" applyNumberFormat="1" applyFont="1" applyBorder="1" applyAlignment="1">
      <alignment/>
    </xf>
    <xf numFmtId="178" fontId="93" fillId="0" borderId="16" xfId="42" applyNumberFormat="1" applyFont="1" applyBorder="1" applyAlignment="1">
      <alignment/>
    </xf>
    <xf numFmtId="178" fontId="92" fillId="0" borderId="103" xfId="42" applyNumberFormat="1" applyFont="1" applyBorder="1" applyAlignment="1">
      <alignment/>
    </xf>
    <xf numFmtId="178" fontId="3" fillId="0" borderId="58" xfId="42" applyNumberFormat="1" applyFont="1" applyBorder="1" applyAlignment="1">
      <alignment horizontal="left"/>
    </xf>
    <xf numFmtId="178" fontId="92" fillId="0" borderId="19" xfId="42" applyNumberFormat="1" applyFont="1" applyBorder="1" applyAlignment="1">
      <alignment horizontal="center" wrapText="1"/>
    </xf>
    <xf numFmtId="178" fontId="92" fillId="0" borderId="20" xfId="42" applyNumberFormat="1" applyFont="1" applyBorder="1" applyAlignment="1">
      <alignment horizontal="center" wrapText="1"/>
    </xf>
    <xf numFmtId="178" fontId="92" fillId="0" borderId="0" xfId="42" applyNumberFormat="1" applyFont="1" applyBorder="1" applyAlignment="1">
      <alignment/>
    </xf>
    <xf numFmtId="178" fontId="3" fillId="0" borderId="92" xfId="42" applyNumberFormat="1" applyFont="1" applyBorder="1" applyAlignment="1">
      <alignment horizontal="left"/>
    </xf>
    <xf numFmtId="178" fontId="92" fillId="0" borderId="91" xfId="42" applyNumberFormat="1" applyFont="1" applyBorder="1" applyAlignment="1">
      <alignment/>
    </xf>
    <xf numFmtId="178" fontId="92" fillId="0" borderId="104" xfId="42" applyNumberFormat="1" applyFont="1" applyBorder="1" applyAlignment="1">
      <alignment/>
    </xf>
    <xf numFmtId="178" fontId="92" fillId="0" borderId="93" xfId="42" applyNumberFormat="1" applyFont="1" applyBorder="1" applyAlignment="1">
      <alignment/>
    </xf>
    <xf numFmtId="178" fontId="92" fillId="0" borderId="105" xfId="42" applyNumberFormat="1" applyFont="1" applyBorder="1" applyAlignment="1">
      <alignment/>
    </xf>
    <xf numFmtId="178" fontId="3" fillId="0" borderId="21" xfId="42" applyNumberFormat="1" applyFont="1" applyBorder="1" applyAlignment="1">
      <alignment horizontal="left"/>
    </xf>
    <xf numFmtId="178" fontId="92" fillId="0" borderId="12" xfId="42" applyNumberFormat="1" applyFont="1" applyBorder="1" applyAlignment="1">
      <alignment/>
    </xf>
    <xf numFmtId="178" fontId="92" fillId="0" borderId="29" xfId="42" applyNumberFormat="1" applyFont="1" applyBorder="1" applyAlignment="1">
      <alignment/>
    </xf>
    <xf numFmtId="178" fontId="2" fillId="0" borderId="106" xfId="42" applyNumberFormat="1" applyFont="1" applyFill="1" applyBorder="1" applyAlignment="1">
      <alignment horizontal="center" vertical="center" wrapText="1"/>
    </xf>
    <xf numFmtId="178" fontId="2" fillId="0" borderId="107" xfId="42" applyNumberFormat="1" applyFont="1" applyFill="1" applyBorder="1" applyAlignment="1">
      <alignment horizontal="center" vertical="center" wrapText="1"/>
    </xf>
    <xf numFmtId="178" fontId="92" fillId="0" borderId="107" xfId="42" applyNumberFormat="1" applyFont="1" applyFill="1" applyBorder="1" applyAlignment="1">
      <alignment horizontal="center"/>
    </xf>
    <xf numFmtId="178" fontId="93" fillId="0" borderId="108" xfId="42" applyNumberFormat="1" applyFont="1" applyFill="1" applyBorder="1" applyAlignment="1">
      <alignment horizontal="center"/>
    </xf>
    <xf numFmtId="178" fontId="3" fillId="0" borderId="107" xfId="42" applyNumberFormat="1" applyFont="1" applyFill="1" applyBorder="1" applyAlignment="1">
      <alignment horizontal="center"/>
    </xf>
    <xf numFmtId="178" fontId="2" fillId="0" borderId="108" xfId="42" applyNumberFormat="1" applyFont="1" applyFill="1" applyBorder="1" applyAlignment="1">
      <alignment horizontal="center"/>
    </xf>
    <xf numFmtId="178" fontId="2" fillId="0" borderId="107" xfId="42" applyNumberFormat="1" applyFont="1" applyFill="1" applyBorder="1" applyAlignment="1">
      <alignment horizontal="center"/>
    </xf>
    <xf numFmtId="178" fontId="3" fillId="0" borderId="107" xfId="42" applyNumberFormat="1" applyFont="1" applyFill="1" applyBorder="1" applyAlignment="1">
      <alignment horizontal="left"/>
    </xf>
    <xf numFmtId="178" fontId="2" fillId="0" borderId="109" xfId="42" applyNumberFormat="1" applyFont="1" applyFill="1" applyBorder="1" applyAlignment="1">
      <alignment horizontal="center" vertical="center" wrapText="1"/>
    </xf>
    <xf numFmtId="178" fontId="2" fillId="0" borderId="22" xfId="42" applyNumberFormat="1" applyFont="1" applyFill="1" applyBorder="1" applyAlignment="1">
      <alignment horizontal="center"/>
    </xf>
    <xf numFmtId="178" fontId="2" fillId="0" borderId="16" xfId="42" applyNumberFormat="1" applyFont="1" applyFill="1" applyBorder="1" applyAlignment="1">
      <alignment horizontal="left"/>
    </xf>
    <xf numFmtId="178" fontId="93" fillId="0" borderId="16" xfId="42" applyNumberFormat="1" applyFont="1" applyFill="1" applyBorder="1" applyAlignment="1">
      <alignment horizontal="center"/>
    </xf>
    <xf numFmtId="178" fontId="93" fillId="0" borderId="22" xfId="42" applyNumberFormat="1" applyFont="1" applyFill="1" applyBorder="1" applyAlignment="1">
      <alignment/>
    </xf>
    <xf numFmtId="178" fontId="93" fillId="0" borderId="16" xfId="42" applyNumberFormat="1" applyFont="1" applyFill="1" applyBorder="1" applyAlignment="1">
      <alignment/>
    </xf>
    <xf numFmtId="178" fontId="92" fillId="0" borderId="16" xfId="42" applyNumberFormat="1" applyFont="1" applyFill="1" applyBorder="1" applyAlignment="1">
      <alignment horizontal="center"/>
    </xf>
    <xf numFmtId="178" fontId="93" fillId="0" borderId="22" xfId="42" applyNumberFormat="1" applyFont="1" applyFill="1" applyBorder="1" applyAlignment="1">
      <alignment horizontal="center"/>
    </xf>
    <xf numFmtId="178" fontId="2" fillId="0" borderId="22" xfId="42" applyNumberFormat="1" applyFont="1" applyFill="1" applyBorder="1" applyAlignment="1">
      <alignment/>
    </xf>
    <xf numFmtId="178" fontId="3" fillId="0" borderId="16" xfId="42" applyNumberFormat="1" applyFont="1" applyFill="1" applyBorder="1" applyAlignment="1">
      <alignment horizontal="center"/>
    </xf>
    <xf numFmtId="178" fontId="3" fillId="0" borderId="16" xfId="42" applyNumberFormat="1" applyFont="1" applyFill="1" applyBorder="1" applyAlignment="1">
      <alignment/>
    </xf>
    <xf numFmtId="178" fontId="93" fillId="0" borderId="36" xfId="42" applyNumberFormat="1" applyFont="1" applyFill="1" applyBorder="1" applyAlignment="1">
      <alignment/>
    </xf>
    <xf numFmtId="178" fontId="2" fillId="0" borderId="110" xfId="42" applyNumberFormat="1" applyFont="1" applyFill="1" applyBorder="1" applyAlignment="1">
      <alignment horizontal="center" vertical="center" wrapText="1"/>
    </xf>
    <xf numFmtId="178" fontId="2" fillId="0" borderId="111" xfId="42" applyNumberFormat="1" applyFont="1" applyFill="1" applyBorder="1" applyAlignment="1">
      <alignment horizontal="center" vertical="center" wrapText="1"/>
    </xf>
    <xf numFmtId="178" fontId="92" fillId="0" borderId="111" xfId="42" applyNumberFormat="1" applyFont="1" applyFill="1" applyBorder="1" applyAlignment="1">
      <alignment horizontal="center"/>
    </xf>
    <xf numFmtId="178" fontId="93" fillId="0" borderId="110" xfId="42" applyNumberFormat="1" applyFont="1" applyFill="1" applyBorder="1" applyAlignment="1">
      <alignment horizontal="center"/>
    </xf>
    <xf numFmtId="178" fontId="3" fillId="0" borderId="111" xfId="42" applyNumberFormat="1" applyFont="1" applyFill="1" applyBorder="1" applyAlignment="1">
      <alignment horizontal="center"/>
    </xf>
    <xf numFmtId="178" fontId="2" fillId="0" borderId="110" xfId="42" applyNumberFormat="1" applyFont="1" applyFill="1" applyBorder="1" applyAlignment="1">
      <alignment horizontal="center"/>
    </xf>
    <xf numFmtId="178" fontId="2" fillId="0" borderId="111" xfId="42" applyNumberFormat="1" applyFont="1" applyFill="1" applyBorder="1" applyAlignment="1">
      <alignment horizontal="center"/>
    </xf>
    <xf numFmtId="178" fontId="3" fillId="0" borderId="111" xfId="42" applyNumberFormat="1" applyFont="1" applyFill="1" applyBorder="1" applyAlignment="1">
      <alignment horizontal="left"/>
    </xf>
    <xf numFmtId="178" fontId="2" fillId="0" borderId="112" xfId="42" applyNumberFormat="1" applyFont="1" applyFill="1" applyBorder="1" applyAlignment="1">
      <alignment horizontal="center" vertical="center" wrapText="1"/>
    </xf>
    <xf numFmtId="178" fontId="92" fillId="0" borderId="66" xfId="42" applyNumberFormat="1" applyFont="1" applyFill="1" applyBorder="1" applyAlignment="1">
      <alignment/>
    </xf>
    <xf numFmtId="178" fontId="2" fillId="0" borderId="108" xfId="42" applyNumberFormat="1" applyFont="1" applyFill="1" applyBorder="1" applyAlignment="1">
      <alignment horizontal="right"/>
    </xf>
    <xf numFmtId="178" fontId="93" fillId="0" borderId="113" xfId="42" applyNumberFormat="1" applyFont="1" applyFill="1" applyBorder="1" applyAlignment="1">
      <alignment/>
    </xf>
    <xf numFmtId="43" fontId="92" fillId="0" borderId="46" xfId="42" applyNumberFormat="1" applyFont="1" applyBorder="1" applyAlignment="1">
      <alignment/>
    </xf>
    <xf numFmtId="43" fontId="92" fillId="0" borderId="49" xfId="42" applyNumberFormat="1" applyFont="1" applyBorder="1" applyAlignment="1">
      <alignment/>
    </xf>
    <xf numFmtId="178" fontId="98" fillId="0" borderId="0" xfId="42" applyNumberFormat="1" applyFont="1" applyAlignment="1">
      <alignment horizontal="center"/>
    </xf>
    <xf numFmtId="178" fontId="107" fillId="0" borderId="0" xfId="42" applyNumberFormat="1" applyFont="1" applyAlignment="1">
      <alignment horizontal="center"/>
    </xf>
    <xf numFmtId="178" fontId="98" fillId="0" borderId="0" xfId="42" applyNumberFormat="1" applyFont="1" applyAlignment="1">
      <alignment horizontal="center"/>
    </xf>
    <xf numFmtId="178" fontId="93" fillId="0" borderId="0" xfId="42" applyNumberFormat="1" applyFont="1" applyAlignment="1">
      <alignment horizontal="center"/>
    </xf>
    <xf numFmtId="178" fontId="93" fillId="0" borderId="91" xfId="42" applyNumberFormat="1" applyFont="1" applyBorder="1" applyAlignment="1">
      <alignment/>
    </xf>
    <xf numFmtId="178" fontId="93" fillId="0" borderId="0" xfId="42" applyNumberFormat="1" applyFont="1" applyAlignment="1">
      <alignment horizontal="center"/>
    </xf>
    <xf numFmtId="178" fontId="93" fillId="0" borderId="56" xfId="42" applyNumberFormat="1" applyFont="1" applyBorder="1" applyAlignment="1">
      <alignment/>
    </xf>
    <xf numFmtId="178" fontId="93" fillId="0" borderId="114" xfId="42" applyNumberFormat="1" applyFont="1" applyBorder="1" applyAlignment="1">
      <alignment horizontal="center" vertical="center" wrapText="1"/>
    </xf>
    <xf numFmtId="178" fontId="93" fillId="0" borderId="84" xfId="42" applyNumberFormat="1" applyFont="1" applyBorder="1" applyAlignment="1">
      <alignment horizontal="center" vertical="center" wrapText="1"/>
    </xf>
    <xf numFmtId="178" fontId="93" fillId="0" borderId="85" xfId="42" applyNumberFormat="1" applyFont="1" applyBorder="1" applyAlignment="1">
      <alignment horizontal="center" vertical="center" wrapText="1"/>
    </xf>
    <xf numFmtId="178" fontId="93" fillId="0" borderId="17" xfId="42" applyNumberFormat="1" applyFont="1" applyFill="1" applyBorder="1" applyAlignment="1">
      <alignment horizontal="center" vertical="center"/>
    </xf>
    <xf numFmtId="178" fontId="107" fillId="0" borderId="0" xfId="42" applyNumberFormat="1" applyFont="1" applyAlignment="1">
      <alignment horizontal="center"/>
    </xf>
    <xf numFmtId="178" fontId="98" fillId="0" borderId="0" xfId="42" applyNumberFormat="1" applyFont="1" applyAlignment="1">
      <alignment horizontal="center"/>
    </xf>
    <xf numFmtId="178" fontId="93" fillId="0" borderId="0" xfId="42" applyNumberFormat="1" applyFont="1" applyAlignment="1">
      <alignment horizontal="center"/>
    </xf>
    <xf numFmtId="178" fontId="92" fillId="0" borderId="96" xfId="42" applyNumberFormat="1" applyFont="1" applyBorder="1" applyAlignment="1">
      <alignment/>
    </xf>
    <xf numFmtId="0" fontId="0" fillId="0" borderId="0" xfId="0" applyBorder="1" applyAlignment="1">
      <alignment/>
    </xf>
    <xf numFmtId="178" fontId="109" fillId="0" borderId="0" xfId="42" applyNumberFormat="1" applyFont="1" applyBorder="1" applyAlignment="1">
      <alignment horizontal="center"/>
    </xf>
    <xf numFmtId="0" fontId="92" fillId="0" borderId="96" xfId="0" applyFont="1" applyBorder="1" applyAlignment="1">
      <alignment/>
    </xf>
    <xf numFmtId="178" fontId="3" fillId="0" borderId="94" xfId="42" applyNumberFormat="1" applyFont="1" applyBorder="1" applyAlignment="1">
      <alignment horizontal="left"/>
    </xf>
    <xf numFmtId="178" fontId="92" fillId="0" borderId="103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58" xfId="0" applyBorder="1" applyAlignment="1">
      <alignment/>
    </xf>
    <xf numFmtId="178" fontId="93" fillId="0" borderId="11" xfId="42" applyNumberFormat="1" applyFont="1" applyFill="1" applyBorder="1" applyAlignment="1">
      <alignment horizontal="center" vertical="center"/>
    </xf>
    <xf numFmtId="178" fontId="2" fillId="0" borderId="115" xfId="42" applyNumberFormat="1" applyFont="1" applyFill="1" applyBorder="1" applyAlignment="1">
      <alignment horizontal="center" vertical="center" wrapText="1"/>
    </xf>
    <xf numFmtId="0" fontId="93" fillId="0" borderId="19" xfId="0" applyFont="1" applyBorder="1" applyAlignment="1">
      <alignment/>
    </xf>
    <xf numFmtId="178" fontId="93" fillId="0" borderId="116" xfId="42" applyNumberFormat="1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178" fontId="3" fillId="0" borderId="59" xfId="42" applyNumberFormat="1" applyFont="1" applyBorder="1" applyAlignment="1">
      <alignment horizontal="left"/>
    </xf>
    <xf numFmtId="178" fontId="92" fillId="0" borderId="59" xfId="42" applyNumberFormat="1" applyFont="1" applyBorder="1" applyAlignment="1">
      <alignment horizontal="center"/>
    </xf>
    <xf numFmtId="178" fontId="93" fillId="0" borderId="59" xfId="42" applyNumberFormat="1" applyFont="1" applyBorder="1" applyAlignment="1">
      <alignment/>
    </xf>
    <xf numFmtId="178" fontId="107" fillId="0" borderId="0" xfId="42" applyNumberFormat="1" applyFont="1" applyAlignment="1">
      <alignment horizontal="center"/>
    </xf>
    <xf numFmtId="0" fontId="90" fillId="0" borderId="0" xfId="0" applyFont="1" applyAlignment="1">
      <alignment/>
    </xf>
    <xf numFmtId="178" fontId="93" fillId="0" borderId="59" xfId="42" applyNumberFormat="1" applyFont="1" applyBorder="1" applyAlignment="1">
      <alignment horizontal="center" vertical="center" wrapText="1"/>
    </xf>
    <xf numFmtId="178" fontId="92" fillId="0" borderId="59" xfId="42" applyNumberFormat="1" applyFont="1" applyBorder="1" applyAlignment="1">
      <alignment/>
    </xf>
    <xf numFmtId="178" fontId="104" fillId="0" borderId="0" xfId="42" applyNumberFormat="1" applyFont="1" applyAlignment="1">
      <alignment/>
    </xf>
    <xf numFmtId="178" fontId="93" fillId="0" borderId="0" xfId="42" applyNumberFormat="1" applyFont="1" applyAlignment="1">
      <alignment horizontal="center"/>
    </xf>
    <xf numFmtId="178" fontId="107" fillId="0" borderId="0" xfId="42" applyNumberFormat="1" applyFont="1" applyAlignment="1">
      <alignment horizontal="center"/>
    </xf>
    <xf numFmtId="178" fontId="98" fillId="0" borderId="0" xfId="42" applyNumberFormat="1" applyFont="1" applyAlignment="1">
      <alignment horizontal="center"/>
    </xf>
    <xf numFmtId="178" fontId="93" fillId="0" borderId="0" xfId="42" applyNumberFormat="1" applyFont="1" applyAlignment="1">
      <alignment horizontal="center"/>
    </xf>
    <xf numFmtId="178" fontId="3" fillId="0" borderId="0" xfId="42" applyNumberFormat="1" applyFont="1" applyFill="1" applyAlignment="1">
      <alignment/>
    </xf>
    <xf numFmtId="178" fontId="2" fillId="0" borderId="42" xfId="42" applyNumberFormat="1" applyFont="1" applyFill="1" applyBorder="1" applyAlignment="1">
      <alignment/>
    </xf>
    <xf numFmtId="178" fontId="2" fillId="0" borderId="26" xfId="42" applyNumberFormat="1" applyFont="1" applyFill="1" applyBorder="1" applyAlignment="1">
      <alignment horizontal="center"/>
    </xf>
    <xf numFmtId="178" fontId="2" fillId="0" borderId="45" xfId="42" applyNumberFormat="1" applyFont="1" applyFill="1" applyBorder="1" applyAlignment="1">
      <alignment/>
    </xf>
    <xf numFmtId="178" fontId="2" fillId="0" borderId="19" xfId="42" applyNumberFormat="1" applyFont="1" applyFill="1" applyBorder="1" applyAlignment="1">
      <alignment/>
    </xf>
    <xf numFmtId="178" fontId="2" fillId="0" borderId="20" xfId="42" applyNumberFormat="1" applyFont="1" applyFill="1" applyBorder="1" applyAlignment="1">
      <alignment/>
    </xf>
    <xf numFmtId="178" fontId="3" fillId="0" borderId="20" xfId="42" applyNumberFormat="1" applyFont="1" applyFill="1" applyBorder="1" applyAlignment="1">
      <alignment horizontal="center"/>
    </xf>
    <xf numFmtId="178" fontId="2" fillId="0" borderId="42" xfId="42" applyNumberFormat="1" applyFont="1" applyFill="1" applyBorder="1" applyAlignment="1">
      <alignment horizontal="center"/>
    </xf>
    <xf numFmtId="178" fontId="3" fillId="0" borderId="45" xfId="42" applyNumberFormat="1" applyFont="1" applyFill="1" applyBorder="1" applyAlignment="1">
      <alignment horizontal="center"/>
    </xf>
    <xf numFmtId="178" fontId="2" fillId="0" borderId="45" xfId="42" applyNumberFormat="1" applyFont="1" applyFill="1" applyBorder="1" applyAlignment="1">
      <alignment horizontal="center"/>
    </xf>
    <xf numFmtId="178" fontId="2" fillId="0" borderId="20" xfId="42" applyNumberFormat="1" applyFont="1" applyFill="1" applyBorder="1" applyAlignment="1">
      <alignment horizontal="center"/>
    </xf>
    <xf numFmtId="178" fontId="2" fillId="0" borderId="44" xfId="42" applyNumberFormat="1" applyFont="1" applyFill="1" applyBorder="1" applyAlignment="1">
      <alignment/>
    </xf>
    <xf numFmtId="178" fontId="2" fillId="0" borderId="72" xfId="42" applyNumberFormat="1" applyFont="1" applyFill="1" applyBorder="1" applyAlignment="1">
      <alignment/>
    </xf>
    <xf numFmtId="178" fontId="2" fillId="0" borderId="35" xfId="42" applyNumberFormat="1" applyFont="1" applyFill="1" applyBorder="1" applyAlignment="1">
      <alignment/>
    </xf>
    <xf numFmtId="178" fontId="6" fillId="0" borderId="0" xfId="42" applyNumberFormat="1" applyFont="1" applyFill="1" applyAlignment="1">
      <alignment/>
    </xf>
    <xf numFmtId="178" fontId="13" fillId="0" borderId="0" xfId="42" applyNumberFormat="1" applyFont="1" applyFill="1" applyAlignment="1">
      <alignment/>
    </xf>
    <xf numFmtId="178" fontId="2" fillId="0" borderId="26" xfId="42" applyNumberFormat="1" applyFont="1" applyFill="1" applyBorder="1" applyAlignment="1">
      <alignment/>
    </xf>
    <xf numFmtId="178" fontId="3" fillId="0" borderId="20" xfId="42" applyNumberFormat="1" applyFont="1" applyFill="1" applyBorder="1" applyAlignment="1">
      <alignment/>
    </xf>
    <xf numFmtId="178" fontId="2" fillId="0" borderId="57" xfId="42" applyNumberFormat="1" applyFont="1" applyFill="1" applyBorder="1" applyAlignment="1">
      <alignment/>
    </xf>
    <xf numFmtId="178" fontId="3" fillId="0" borderId="0" xfId="42" applyNumberFormat="1" applyFont="1" applyAlignment="1">
      <alignment/>
    </xf>
    <xf numFmtId="178" fontId="8" fillId="0" borderId="43" xfId="42" applyNumberFormat="1" applyFont="1" applyBorder="1" applyAlignment="1">
      <alignment horizontal="center" vertical="center" wrapText="1"/>
    </xf>
    <xf numFmtId="178" fontId="8" fillId="0" borderId="22" xfId="42" applyNumberFormat="1" applyFont="1" applyBorder="1" applyAlignment="1">
      <alignment horizontal="center" vertical="center" wrapText="1"/>
    </xf>
    <xf numFmtId="178" fontId="3" fillId="0" borderId="40" xfId="42" applyNumberFormat="1" applyFont="1" applyBorder="1" applyAlignment="1">
      <alignment/>
    </xf>
    <xf numFmtId="178" fontId="3" fillId="0" borderId="16" xfId="42" applyNumberFormat="1" applyFont="1" applyBorder="1" applyAlignment="1">
      <alignment/>
    </xf>
    <xf numFmtId="178" fontId="3" fillId="13" borderId="40" xfId="42" applyNumberFormat="1" applyFont="1" applyFill="1" applyBorder="1" applyAlignment="1">
      <alignment/>
    </xf>
    <xf numFmtId="178" fontId="3" fillId="0" borderId="43" xfId="42" applyNumberFormat="1" applyFont="1" applyBorder="1" applyAlignment="1">
      <alignment/>
    </xf>
    <xf numFmtId="178" fontId="3" fillId="0" borderId="31" xfId="42" applyNumberFormat="1" applyFont="1" applyBorder="1" applyAlignment="1">
      <alignment/>
    </xf>
    <xf numFmtId="178" fontId="3" fillId="0" borderId="18" xfId="42" applyNumberFormat="1" applyFont="1" applyBorder="1" applyAlignment="1">
      <alignment/>
    </xf>
    <xf numFmtId="178" fontId="3" fillId="0" borderId="57" xfId="42" applyNumberFormat="1" applyFont="1" applyBorder="1" applyAlignment="1">
      <alignment/>
    </xf>
    <xf numFmtId="178" fontId="3" fillId="0" borderId="29" xfId="42" applyNumberFormat="1" applyFont="1" applyBorder="1" applyAlignment="1">
      <alignment/>
    </xf>
    <xf numFmtId="178" fontId="3" fillId="0" borderId="15" xfId="42" applyNumberFormat="1" applyFont="1" applyBorder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178" fontId="93" fillId="0" borderId="0" xfId="42" applyNumberFormat="1" applyFont="1" applyAlignment="1">
      <alignment horizontal="center" wrapText="1"/>
    </xf>
    <xf numFmtId="178" fontId="92" fillId="0" borderId="0" xfId="42" applyNumberFormat="1" applyFont="1" applyBorder="1" applyAlignment="1">
      <alignment wrapText="1"/>
    </xf>
    <xf numFmtId="178" fontId="92" fillId="0" borderId="39" xfId="42" applyNumberFormat="1" applyFont="1" applyBorder="1" applyAlignment="1">
      <alignment wrapText="1"/>
    </xf>
    <xf numFmtId="178" fontId="92" fillId="0" borderId="19" xfId="42" applyNumberFormat="1" applyFont="1" applyBorder="1" applyAlignment="1">
      <alignment wrapText="1"/>
    </xf>
    <xf numFmtId="178" fontId="92" fillId="0" borderId="14" xfId="42" applyNumberFormat="1" applyFont="1" applyBorder="1" applyAlignment="1">
      <alignment wrapText="1"/>
    </xf>
    <xf numFmtId="178" fontId="2" fillId="0" borderId="27" xfId="42" applyNumberFormat="1" applyFont="1" applyBorder="1" applyAlignment="1">
      <alignment horizontal="left" wrapText="1"/>
    </xf>
    <xf numFmtId="178" fontId="93" fillId="0" borderId="0" xfId="42" applyNumberFormat="1" applyFont="1" applyAlignment="1">
      <alignment wrapText="1"/>
    </xf>
    <xf numFmtId="178" fontId="92" fillId="0" borderId="58" xfId="42" applyNumberFormat="1" applyFont="1" applyBorder="1" applyAlignment="1">
      <alignment wrapText="1"/>
    </xf>
    <xf numFmtId="178" fontId="93" fillId="0" borderId="95" xfId="42" applyNumberFormat="1" applyFont="1" applyBorder="1" applyAlignment="1">
      <alignment/>
    </xf>
    <xf numFmtId="178" fontId="3" fillId="0" borderId="117" xfId="42" applyNumberFormat="1" applyFont="1" applyBorder="1" applyAlignment="1">
      <alignment horizontal="left"/>
    </xf>
    <xf numFmtId="0" fontId="2" fillId="0" borderId="61" xfId="0" applyFont="1" applyBorder="1" applyAlignment="1">
      <alignment vertical="center"/>
    </xf>
    <xf numFmtId="0" fontId="0" fillId="0" borderId="0" xfId="0" applyAlignment="1">
      <alignment horizontal="center"/>
    </xf>
    <xf numFmtId="0" fontId="113" fillId="0" borderId="59" xfId="0" applyFont="1" applyBorder="1" applyAlignment="1">
      <alignment horizontal="center" wrapText="1"/>
    </xf>
    <xf numFmtId="0" fontId="114" fillId="0" borderId="59" xfId="0" applyFont="1" applyBorder="1" applyAlignment="1">
      <alignment horizontal="center" wrapText="1"/>
    </xf>
    <xf numFmtId="0" fontId="14" fillId="0" borderId="17" xfId="58" applyFont="1" applyBorder="1">
      <alignment/>
      <protection/>
    </xf>
    <xf numFmtId="9" fontId="15" fillId="0" borderId="19" xfId="58" applyNumberFormat="1" applyFont="1" applyBorder="1">
      <alignment/>
      <protection/>
    </xf>
    <xf numFmtId="0" fontId="16" fillId="0" borderId="17" xfId="58" applyFont="1" applyBorder="1">
      <alignment/>
      <protection/>
    </xf>
    <xf numFmtId="9" fontId="15" fillId="0" borderId="19" xfId="58" applyNumberFormat="1" applyFont="1" applyBorder="1" quotePrefix="1">
      <alignment/>
      <protection/>
    </xf>
    <xf numFmtId="0" fontId="17" fillId="0" borderId="17" xfId="58" applyFont="1" applyBorder="1">
      <alignment/>
      <protection/>
    </xf>
    <xf numFmtId="0" fontId="10" fillId="0" borderId="17" xfId="58" applyFont="1" applyBorder="1">
      <alignment/>
      <protection/>
    </xf>
    <xf numFmtId="178" fontId="107" fillId="0" borderId="0" xfId="42" applyNumberFormat="1" applyFont="1" applyAlignment="1">
      <alignment horizontal="center"/>
    </xf>
    <xf numFmtId="178" fontId="3" fillId="0" borderId="19" xfId="42" applyNumberFormat="1" applyFont="1" applyBorder="1" applyAlignment="1">
      <alignment/>
    </xf>
    <xf numFmtId="178" fontId="3" fillId="0" borderId="20" xfId="42" applyNumberFormat="1" applyFont="1" applyBorder="1" applyAlignment="1">
      <alignment/>
    </xf>
    <xf numFmtId="0" fontId="18" fillId="0" borderId="0" xfId="58" applyFont="1" applyAlignment="1">
      <alignment/>
      <protection/>
    </xf>
    <xf numFmtId="0" fontId="3" fillId="0" borderId="0" xfId="58" applyFont="1" quotePrefix="1">
      <alignment/>
      <protection/>
    </xf>
    <xf numFmtId="0" fontId="20" fillId="0" borderId="0" xfId="58" applyFont="1">
      <alignment/>
      <protection/>
    </xf>
    <xf numFmtId="0" fontId="3" fillId="0" borderId="0" xfId="58" applyFont="1" applyBorder="1">
      <alignment/>
      <protection/>
    </xf>
    <xf numFmtId="0" fontId="3" fillId="0" borderId="17" xfId="58" applyFont="1" applyBorder="1" quotePrefix="1">
      <alignment/>
      <protection/>
    </xf>
    <xf numFmtId="0" fontId="3" fillId="0" borderId="19" xfId="58" applyFont="1" applyBorder="1">
      <alignment/>
      <protection/>
    </xf>
    <xf numFmtId="0" fontId="3" fillId="0" borderId="20" xfId="58" applyFont="1" applyBorder="1">
      <alignment/>
      <protection/>
    </xf>
    <xf numFmtId="9" fontId="3" fillId="0" borderId="19" xfId="58" applyNumberFormat="1" applyFont="1" applyBorder="1">
      <alignment/>
      <protection/>
    </xf>
    <xf numFmtId="0" fontId="3" fillId="0" borderId="56" xfId="58" applyFont="1" applyBorder="1">
      <alignment/>
      <protection/>
    </xf>
    <xf numFmtId="178" fontId="3" fillId="0" borderId="56" xfId="42" applyNumberFormat="1" applyFont="1" applyBorder="1" applyAlignment="1">
      <alignment/>
    </xf>
    <xf numFmtId="178" fontId="3" fillId="0" borderId="26" xfId="42" applyNumberFormat="1" applyFont="1" applyBorder="1" applyAlignment="1">
      <alignment/>
    </xf>
    <xf numFmtId="0" fontId="3" fillId="0" borderId="57" xfId="58" applyFont="1" applyBorder="1">
      <alignment/>
      <protection/>
    </xf>
    <xf numFmtId="178" fontId="3" fillId="0" borderId="28" xfId="42" applyNumberFormat="1" applyFont="1" applyBorder="1" applyAlignment="1">
      <alignment/>
    </xf>
    <xf numFmtId="0" fontId="3" fillId="0" borderId="21" xfId="58" applyFont="1" applyBorder="1">
      <alignment/>
      <protection/>
    </xf>
    <xf numFmtId="43" fontId="3" fillId="0" borderId="57" xfId="58" applyNumberFormat="1" applyFont="1" applyBorder="1">
      <alignment/>
      <protection/>
    </xf>
    <xf numFmtId="0" fontId="3" fillId="0" borderId="28" xfId="58" applyFont="1" applyBorder="1">
      <alignment/>
      <protection/>
    </xf>
    <xf numFmtId="0" fontId="3" fillId="0" borderId="0" xfId="58" applyFont="1" applyAlignment="1">
      <alignment horizontal="center"/>
      <protection/>
    </xf>
    <xf numFmtId="178" fontId="21" fillId="33" borderId="56" xfId="42" applyNumberFormat="1" applyFont="1" applyFill="1" applyBorder="1" applyAlignment="1">
      <alignment horizontal="center" vertical="center" wrapText="1"/>
    </xf>
    <xf numFmtId="0" fontId="115" fillId="0" borderId="0" xfId="0" applyFont="1" applyAlignment="1">
      <alignment/>
    </xf>
    <xf numFmtId="0" fontId="115" fillId="0" borderId="118" xfId="0" applyFont="1" applyBorder="1" applyAlignment="1">
      <alignment horizontal="center"/>
    </xf>
    <xf numFmtId="0" fontId="116" fillId="0" borderId="118" xfId="0" applyFont="1" applyBorder="1" applyAlignment="1">
      <alignment horizontal="center"/>
    </xf>
    <xf numFmtId="178" fontId="117" fillId="0" borderId="0" xfId="42" applyNumberFormat="1" applyFont="1" applyAlignment="1">
      <alignment/>
    </xf>
    <xf numFmtId="178" fontId="118" fillId="0" borderId="0" xfId="42" applyNumberFormat="1" applyFont="1" applyAlignment="1">
      <alignment/>
    </xf>
    <xf numFmtId="0" fontId="115" fillId="0" borderId="0" xfId="0" applyFont="1" applyAlignment="1">
      <alignment/>
    </xf>
    <xf numFmtId="0" fontId="0" fillId="0" borderId="0" xfId="0" applyAlignment="1">
      <alignment/>
    </xf>
    <xf numFmtId="0" fontId="95" fillId="0" borderId="0" xfId="0" applyFont="1" applyAlignment="1">
      <alignment horizontal="center" wrapText="1"/>
    </xf>
    <xf numFmtId="0" fontId="93" fillId="0" borderId="0" xfId="0" applyFont="1" applyBorder="1" applyAlignment="1">
      <alignment horizontal="center"/>
    </xf>
    <xf numFmtId="0" fontId="93" fillId="0" borderId="39" xfId="0" applyFont="1" applyBorder="1" applyAlignment="1">
      <alignment horizontal="center" vertical="center"/>
    </xf>
    <xf numFmtId="0" fontId="93" fillId="0" borderId="119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/>
    </xf>
    <xf numFmtId="0" fontId="93" fillId="0" borderId="120" xfId="0" applyFont="1" applyBorder="1" applyAlignment="1">
      <alignment horizontal="center" vertical="center" wrapText="1"/>
    </xf>
    <xf numFmtId="0" fontId="93" fillId="0" borderId="121" xfId="0" applyFont="1" applyBorder="1" applyAlignment="1">
      <alignment horizontal="center" vertical="center" wrapText="1"/>
    </xf>
    <xf numFmtId="178" fontId="120" fillId="0" borderId="122" xfId="42" applyNumberFormat="1" applyFont="1" applyBorder="1" applyAlignment="1">
      <alignment vertical="center"/>
    </xf>
    <xf numFmtId="178" fontId="120" fillId="0" borderId="121" xfId="42" applyNumberFormat="1" applyFont="1" applyBorder="1" applyAlignment="1">
      <alignment vertical="center"/>
    </xf>
    <xf numFmtId="178" fontId="120" fillId="0" borderId="123" xfId="42" applyNumberFormat="1" applyFont="1" applyBorder="1" applyAlignment="1">
      <alignment vertical="center"/>
    </xf>
    <xf numFmtId="0" fontId="93" fillId="0" borderId="0" xfId="0" applyFont="1" applyBorder="1" applyAlignment="1">
      <alignment horizontal="left"/>
    </xf>
    <xf numFmtId="0" fontId="93" fillId="0" borderId="124" xfId="0" applyFont="1" applyBorder="1" applyAlignment="1">
      <alignment horizontal="center" vertical="center"/>
    </xf>
    <xf numFmtId="0" fontId="93" fillId="0" borderId="87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99" fillId="0" borderId="10" xfId="0" applyFont="1" applyBorder="1" applyAlignment="1">
      <alignment horizontal="center"/>
    </xf>
    <xf numFmtId="178" fontId="2" fillId="0" borderId="125" xfId="42" applyNumberFormat="1" applyFont="1" applyFill="1" applyBorder="1" applyAlignment="1">
      <alignment horizontal="center" vertical="center" wrapText="1"/>
    </xf>
    <xf numFmtId="178" fontId="2" fillId="0" borderId="66" xfId="42" applyNumberFormat="1" applyFont="1" applyFill="1" applyBorder="1" applyAlignment="1">
      <alignment horizontal="center" vertical="center" wrapText="1"/>
    </xf>
    <xf numFmtId="178" fontId="2" fillId="0" borderId="67" xfId="42" applyNumberFormat="1" applyFont="1" applyFill="1" applyBorder="1" applyAlignment="1">
      <alignment horizontal="center" vertical="center" wrapText="1"/>
    </xf>
    <xf numFmtId="178" fontId="2" fillId="0" borderId="86" xfId="42" applyNumberFormat="1" applyFont="1" applyFill="1" applyBorder="1" applyAlignment="1">
      <alignment horizontal="center" vertical="center" wrapText="1"/>
    </xf>
    <xf numFmtId="178" fontId="93" fillId="0" borderId="25" xfId="42" applyNumberFormat="1" applyFont="1" applyFill="1" applyBorder="1" applyAlignment="1">
      <alignment horizontal="center"/>
    </xf>
    <xf numFmtId="178" fontId="93" fillId="0" borderId="56" xfId="42" applyNumberFormat="1" applyFont="1" applyFill="1" applyBorder="1" applyAlignment="1">
      <alignment horizontal="center"/>
    </xf>
    <xf numFmtId="178" fontId="93" fillId="0" borderId="117" xfId="42" applyNumberFormat="1" applyFont="1" applyFill="1" applyBorder="1" applyAlignment="1">
      <alignment horizontal="center" vertical="center"/>
    </xf>
    <xf numFmtId="178" fontId="93" fillId="0" borderId="17" xfId="42" applyNumberFormat="1" applyFont="1" applyFill="1" applyBorder="1" applyAlignment="1">
      <alignment horizontal="center" vertical="center"/>
    </xf>
    <xf numFmtId="178" fontId="93" fillId="0" borderId="21" xfId="42" applyNumberFormat="1" applyFont="1" applyFill="1" applyBorder="1" applyAlignment="1">
      <alignment horizontal="center" vertical="center"/>
    </xf>
    <xf numFmtId="178" fontId="2" fillId="0" borderId="76" xfId="42" applyNumberFormat="1" applyFont="1" applyFill="1" applyBorder="1" applyAlignment="1">
      <alignment horizontal="center" vertical="center" wrapText="1"/>
    </xf>
    <xf numFmtId="178" fontId="2" fillId="0" borderId="19" xfId="42" applyNumberFormat="1" applyFont="1" applyFill="1" applyBorder="1" applyAlignment="1">
      <alignment horizontal="center" vertical="center" wrapText="1"/>
    </xf>
    <xf numFmtId="178" fontId="2" fillId="0" borderId="57" xfId="42" applyNumberFormat="1" applyFont="1" applyFill="1" applyBorder="1" applyAlignment="1">
      <alignment horizontal="center" vertical="center" wrapText="1"/>
    </xf>
    <xf numFmtId="178" fontId="100" fillId="0" borderId="0" xfId="42" applyNumberFormat="1" applyFont="1" applyFill="1" applyAlignment="1">
      <alignment horizontal="center"/>
    </xf>
    <xf numFmtId="178" fontId="2" fillId="0" borderId="16" xfId="42" applyNumberFormat="1" applyFont="1" applyFill="1" applyBorder="1" applyAlignment="1">
      <alignment horizontal="center" vertical="center" wrapText="1"/>
    </xf>
    <xf numFmtId="178" fontId="2" fillId="0" borderId="40" xfId="42" applyNumberFormat="1" applyFont="1" applyFill="1" applyBorder="1" applyAlignment="1">
      <alignment horizontal="center" vertical="center" wrapText="1"/>
    </xf>
    <xf numFmtId="178" fontId="2" fillId="0" borderId="30" xfId="42" applyNumberFormat="1" applyFont="1" applyFill="1" applyBorder="1" applyAlignment="1">
      <alignment horizontal="center" vertical="center" wrapText="1"/>
    </xf>
    <xf numFmtId="178" fontId="2" fillId="0" borderId="11" xfId="42" applyNumberFormat="1" applyFont="1" applyFill="1" applyBorder="1" applyAlignment="1">
      <alignment horizontal="center" vertical="center" wrapText="1"/>
    </xf>
    <xf numFmtId="178" fontId="2" fillId="0" borderId="38" xfId="42" applyNumberFormat="1" applyFont="1" applyFill="1" applyBorder="1" applyAlignment="1">
      <alignment horizontal="center" vertical="center" wrapText="1"/>
    </xf>
    <xf numFmtId="178" fontId="2" fillId="0" borderId="126" xfId="42" applyNumberFormat="1" applyFont="1" applyFill="1" applyBorder="1" applyAlignment="1">
      <alignment horizontal="center" vertical="center" wrapText="1"/>
    </xf>
    <xf numFmtId="178" fontId="2" fillId="0" borderId="103" xfId="42" applyNumberFormat="1" applyFont="1" applyFill="1" applyBorder="1" applyAlignment="1">
      <alignment horizontal="center" vertical="center" wrapText="1"/>
    </xf>
    <xf numFmtId="178" fontId="2" fillId="0" borderId="127" xfId="42" applyNumberFormat="1" applyFont="1" applyFill="1" applyBorder="1" applyAlignment="1">
      <alignment horizontal="center" vertical="center" wrapText="1"/>
    </xf>
    <xf numFmtId="178" fontId="2" fillId="0" borderId="128" xfId="42" applyNumberFormat="1" applyFont="1" applyFill="1" applyBorder="1" applyAlignment="1">
      <alignment horizontal="center" vertical="center" wrapText="1"/>
    </xf>
    <xf numFmtId="178" fontId="2" fillId="0" borderId="0" xfId="42" applyNumberFormat="1" applyFont="1" applyFill="1" applyBorder="1" applyAlignment="1">
      <alignment horizontal="center" vertical="center" wrapText="1"/>
    </xf>
    <xf numFmtId="178" fontId="2" fillId="0" borderId="20" xfId="42" applyNumberFormat="1" applyFont="1" applyFill="1" applyBorder="1" applyAlignment="1">
      <alignment horizontal="center" vertical="center" wrapText="1"/>
    </xf>
    <xf numFmtId="178" fontId="99" fillId="0" borderId="0" xfId="42" applyNumberFormat="1" applyFont="1" applyFill="1" applyAlignment="1">
      <alignment horizontal="center"/>
    </xf>
    <xf numFmtId="178" fontId="94" fillId="0" borderId="62" xfId="42" applyNumberFormat="1" applyFont="1" applyFill="1" applyBorder="1" applyAlignment="1">
      <alignment horizontal="center" vertical="center" wrapText="1"/>
    </xf>
    <xf numFmtId="178" fontId="94" fillId="0" borderId="23" xfId="42" applyNumberFormat="1" applyFont="1" applyFill="1" applyBorder="1" applyAlignment="1">
      <alignment horizontal="center" vertical="center" wrapText="1"/>
    </xf>
    <xf numFmtId="178" fontId="94" fillId="0" borderId="126" xfId="42" applyNumberFormat="1" applyFont="1" applyFill="1" applyBorder="1" applyAlignment="1">
      <alignment horizontal="center" vertical="center" wrapText="1"/>
    </xf>
    <xf numFmtId="178" fontId="94" fillId="0" borderId="128" xfId="42" applyNumberFormat="1" applyFont="1" applyFill="1" applyBorder="1" applyAlignment="1">
      <alignment horizontal="center" vertical="center" wrapText="1"/>
    </xf>
    <xf numFmtId="178" fontId="2" fillId="0" borderId="73" xfId="42" applyNumberFormat="1" applyFont="1" applyFill="1" applyBorder="1" applyAlignment="1">
      <alignment horizontal="left"/>
    </xf>
    <xf numFmtId="178" fontId="2" fillId="0" borderId="27" xfId="42" applyNumberFormat="1" applyFont="1" applyFill="1" applyBorder="1" applyAlignment="1">
      <alignment horizontal="left"/>
    </xf>
    <xf numFmtId="178" fontId="8" fillId="0" borderId="117" xfId="42" applyNumberFormat="1" applyFont="1" applyFill="1" applyBorder="1" applyAlignment="1">
      <alignment horizontal="left" vertical="center"/>
    </xf>
    <xf numFmtId="178" fontId="8" fillId="0" borderId="76" xfId="42" applyNumberFormat="1" applyFont="1" applyFill="1" applyBorder="1" applyAlignment="1">
      <alignment horizontal="left" vertical="center"/>
    </xf>
    <xf numFmtId="178" fontId="8" fillId="0" borderId="39" xfId="42" applyNumberFormat="1" applyFont="1" applyFill="1" applyBorder="1" applyAlignment="1">
      <alignment horizontal="left" vertical="center"/>
    </xf>
    <xf numFmtId="178" fontId="8" fillId="0" borderId="17" xfId="42" applyNumberFormat="1" applyFont="1" applyFill="1" applyBorder="1" applyAlignment="1">
      <alignment horizontal="left" vertical="center"/>
    </xf>
    <xf numFmtId="178" fontId="8" fillId="0" borderId="19" xfId="42" applyNumberFormat="1" applyFont="1" applyFill="1" applyBorder="1" applyAlignment="1">
      <alignment horizontal="left" vertical="center"/>
    </xf>
    <xf numFmtId="178" fontId="8" fillId="0" borderId="14" xfId="42" applyNumberFormat="1" applyFont="1" applyFill="1" applyBorder="1" applyAlignment="1">
      <alignment horizontal="left" vertical="center"/>
    </xf>
    <xf numFmtId="178" fontId="8" fillId="0" borderId="21" xfId="42" applyNumberFormat="1" applyFont="1" applyFill="1" applyBorder="1" applyAlignment="1">
      <alignment horizontal="left" vertical="center"/>
    </xf>
    <xf numFmtId="178" fontId="8" fillId="0" borderId="57" xfId="42" applyNumberFormat="1" applyFont="1" applyFill="1" applyBorder="1" applyAlignment="1">
      <alignment horizontal="left" vertical="center"/>
    </xf>
    <xf numFmtId="178" fontId="8" fillId="0" borderId="15" xfId="42" applyNumberFormat="1" applyFont="1" applyFill="1" applyBorder="1" applyAlignment="1">
      <alignment horizontal="left" vertical="center"/>
    </xf>
    <xf numFmtId="178" fontId="94" fillId="0" borderId="129" xfId="42" applyNumberFormat="1" applyFont="1" applyFill="1" applyBorder="1" applyAlignment="1">
      <alignment horizontal="center"/>
    </xf>
    <xf numFmtId="178" fontId="94" fillId="0" borderId="130" xfId="42" applyNumberFormat="1" applyFont="1" applyFill="1" applyBorder="1" applyAlignment="1">
      <alignment horizontal="center"/>
    </xf>
    <xf numFmtId="178" fontId="94" fillId="0" borderId="96" xfId="42" applyNumberFormat="1" applyFont="1" applyFill="1" applyBorder="1" applyAlignment="1">
      <alignment horizontal="center"/>
    </xf>
    <xf numFmtId="178" fontId="94" fillId="0" borderId="58" xfId="42" applyNumberFormat="1" applyFont="1" applyFill="1" applyBorder="1" applyAlignment="1">
      <alignment horizontal="center"/>
    </xf>
    <xf numFmtId="178" fontId="94" fillId="0" borderId="131" xfId="42" applyNumberFormat="1" applyFont="1" applyFill="1" applyBorder="1" applyAlignment="1">
      <alignment horizontal="center"/>
    </xf>
    <xf numFmtId="178" fontId="94" fillId="0" borderId="53" xfId="42" applyNumberFormat="1" applyFont="1" applyFill="1" applyBorder="1" applyAlignment="1">
      <alignment horizontal="center"/>
    </xf>
    <xf numFmtId="178" fontId="94" fillId="0" borderId="34" xfId="42" applyNumberFormat="1" applyFont="1" applyFill="1" applyBorder="1" applyAlignment="1">
      <alignment horizontal="center"/>
    </xf>
    <xf numFmtId="178" fontId="94" fillId="0" borderId="132" xfId="42" applyNumberFormat="1" applyFont="1" applyFill="1" applyBorder="1" applyAlignment="1">
      <alignment horizontal="center"/>
    </xf>
    <xf numFmtId="178" fontId="102" fillId="0" borderId="76" xfId="42" applyNumberFormat="1" applyFont="1" applyBorder="1" applyAlignment="1">
      <alignment horizontal="center" vertical="center" wrapText="1"/>
    </xf>
    <xf numFmtId="178" fontId="102" fillId="0" borderId="57" xfId="42" applyNumberFormat="1" applyFont="1" applyBorder="1" applyAlignment="1">
      <alignment horizontal="center" vertical="center" wrapText="1"/>
    </xf>
    <xf numFmtId="178" fontId="102" fillId="0" borderId="73" xfId="42" applyNumberFormat="1" applyFont="1" applyBorder="1" applyAlignment="1">
      <alignment horizontal="left" wrapText="1"/>
    </xf>
    <xf numFmtId="178" fontId="102" fillId="0" borderId="27" xfId="42" applyNumberFormat="1" applyFont="1" applyBorder="1" applyAlignment="1">
      <alignment horizontal="left" wrapText="1"/>
    </xf>
    <xf numFmtId="178" fontId="102" fillId="0" borderId="22" xfId="42" applyNumberFormat="1" applyFont="1" applyBorder="1" applyAlignment="1">
      <alignment horizontal="left" wrapText="1"/>
    </xf>
    <xf numFmtId="178" fontId="102" fillId="0" borderId="117" xfId="42" applyNumberFormat="1" applyFont="1" applyBorder="1" applyAlignment="1">
      <alignment horizontal="center" vertical="center" wrapText="1"/>
    </xf>
    <xf numFmtId="178" fontId="102" fillId="0" borderId="21" xfId="42" applyNumberFormat="1" applyFont="1" applyBorder="1" applyAlignment="1">
      <alignment horizontal="center" vertical="center" wrapText="1"/>
    </xf>
    <xf numFmtId="178" fontId="102" fillId="0" borderId="76" xfId="42" applyNumberFormat="1" applyFont="1" applyBorder="1" applyAlignment="1">
      <alignment horizontal="center" wrapText="1"/>
    </xf>
    <xf numFmtId="178" fontId="102" fillId="0" borderId="57" xfId="42" applyNumberFormat="1" applyFont="1" applyBorder="1" applyAlignment="1">
      <alignment horizontal="center" wrapText="1"/>
    </xf>
    <xf numFmtId="178" fontId="102" fillId="0" borderId="76" xfId="42" applyNumberFormat="1" applyFont="1" applyBorder="1" applyAlignment="1">
      <alignment horizontal="center"/>
    </xf>
    <xf numFmtId="178" fontId="102" fillId="0" borderId="70" xfId="42" applyNumberFormat="1" applyFont="1" applyBorder="1" applyAlignment="1">
      <alignment horizontal="center"/>
    </xf>
    <xf numFmtId="178" fontId="107" fillId="0" borderId="0" xfId="42" applyNumberFormat="1" applyFont="1" applyAlignment="1">
      <alignment horizontal="center"/>
    </xf>
    <xf numFmtId="178" fontId="21" fillId="33" borderId="76" xfId="42" applyNumberFormat="1" applyFont="1" applyFill="1" applyBorder="1" applyAlignment="1">
      <alignment horizontal="center" vertical="center" wrapText="1"/>
    </xf>
    <xf numFmtId="178" fontId="21" fillId="33" borderId="57" xfId="42" applyNumberFormat="1" applyFont="1" applyFill="1" applyBorder="1" applyAlignment="1">
      <alignment horizontal="center" vertical="center" wrapText="1"/>
    </xf>
    <xf numFmtId="178" fontId="102" fillId="0" borderId="70" xfId="42" applyNumberFormat="1" applyFont="1" applyBorder="1" applyAlignment="1">
      <alignment horizontal="center" wrapText="1"/>
    </xf>
    <xf numFmtId="178" fontId="102" fillId="0" borderId="133" xfId="42" applyNumberFormat="1" applyFont="1" applyBorder="1" applyAlignment="1">
      <alignment horizontal="center" wrapText="1"/>
    </xf>
    <xf numFmtId="178" fontId="102" fillId="0" borderId="131" xfId="42" applyNumberFormat="1" applyFont="1" applyBorder="1" applyAlignment="1">
      <alignment horizontal="center" vertical="center"/>
    </xf>
    <xf numFmtId="178" fontId="102" fillId="0" borderId="134" xfId="42" applyNumberFormat="1" applyFont="1" applyBorder="1" applyAlignment="1">
      <alignment horizontal="center" vertical="center"/>
    </xf>
    <xf numFmtId="178" fontId="102" fillId="0" borderId="76" xfId="42" applyNumberFormat="1" applyFont="1" applyBorder="1" applyAlignment="1">
      <alignment horizontal="center" vertical="center"/>
    </xf>
    <xf numFmtId="178" fontId="102" fillId="0" borderId="57" xfId="42" applyNumberFormat="1" applyFont="1" applyBorder="1" applyAlignment="1">
      <alignment horizontal="center" vertical="center"/>
    </xf>
    <xf numFmtId="178" fontId="12" fillId="0" borderId="76" xfId="42" applyNumberFormat="1" applyFont="1" applyBorder="1" applyAlignment="1">
      <alignment horizontal="center" vertical="center" wrapText="1"/>
    </xf>
    <xf numFmtId="178" fontId="12" fillId="0" borderId="57" xfId="42" applyNumberFormat="1" applyFont="1" applyBorder="1" applyAlignment="1">
      <alignment horizontal="center" vertical="center" wrapText="1"/>
    </xf>
    <xf numFmtId="178" fontId="104" fillId="0" borderId="0" xfId="42" applyNumberFormat="1" applyFont="1" applyAlignment="1">
      <alignment horizontal="left"/>
    </xf>
    <xf numFmtId="178" fontId="98" fillId="0" borderId="0" xfId="42" applyNumberFormat="1" applyFont="1" applyAlignment="1">
      <alignment horizontal="center"/>
    </xf>
    <xf numFmtId="178" fontId="102" fillId="0" borderId="73" xfId="42" applyNumberFormat="1" applyFont="1" applyBorder="1" applyAlignment="1">
      <alignment horizontal="center"/>
    </xf>
    <xf numFmtId="178" fontId="102" fillId="0" borderId="27" xfId="42" applyNumberFormat="1" applyFont="1" applyBorder="1" applyAlignment="1">
      <alignment horizontal="center"/>
    </xf>
    <xf numFmtId="178" fontId="102" fillId="0" borderId="22" xfId="42" applyNumberFormat="1" applyFont="1" applyBorder="1" applyAlignment="1">
      <alignment horizontal="center"/>
    </xf>
    <xf numFmtId="178" fontId="102" fillId="0" borderId="124" xfId="42" applyNumberFormat="1" applyFont="1" applyBorder="1" applyAlignment="1">
      <alignment horizontal="center" wrapText="1"/>
    </xf>
    <xf numFmtId="178" fontId="102" fillId="0" borderId="61" xfId="42" applyNumberFormat="1" applyFont="1" applyBorder="1" applyAlignment="1">
      <alignment horizontal="center" wrapText="1"/>
    </xf>
    <xf numFmtId="178" fontId="102" fillId="0" borderId="70" xfId="42" applyNumberFormat="1" applyFont="1" applyBorder="1" applyAlignment="1">
      <alignment horizontal="center" vertical="center" wrapText="1"/>
    </xf>
    <xf numFmtId="178" fontId="102" fillId="0" borderId="59" xfId="42" applyNumberFormat="1" applyFont="1" applyBorder="1" applyAlignment="1">
      <alignment horizontal="center" vertical="center" wrapText="1"/>
    </xf>
    <xf numFmtId="178" fontId="102" fillId="0" borderId="59" xfId="42" applyNumberFormat="1" applyFont="1" applyBorder="1" applyAlignment="1">
      <alignment horizontal="center" wrapText="1"/>
    </xf>
    <xf numFmtId="178" fontId="109" fillId="0" borderId="0" xfId="42" applyNumberFormat="1" applyFont="1" applyAlignment="1">
      <alignment horizontal="left"/>
    </xf>
    <xf numFmtId="178" fontId="102" fillId="0" borderId="70" xfId="42" applyNumberFormat="1" applyFont="1" applyBorder="1" applyAlignment="1">
      <alignment horizontal="center" vertical="center"/>
    </xf>
    <xf numFmtId="178" fontId="102" fillId="0" borderId="71" xfId="42" applyNumberFormat="1" applyFont="1" applyBorder="1" applyAlignment="1">
      <alignment horizontal="center" vertical="center" wrapText="1"/>
    </xf>
    <xf numFmtId="178" fontId="104" fillId="0" borderId="0" xfId="42" applyNumberFormat="1" applyFont="1" applyAlignment="1">
      <alignment horizontal="center"/>
    </xf>
    <xf numFmtId="178" fontId="99" fillId="0" borderId="0" xfId="42" applyNumberFormat="1" applyFont="1" applyAlignment="1">
      <alignment horizontal="center"/>
    </xf>
    <xf numFmtId="178" fontId="8" fillId="0" borderId="76" xfId="42" applyNumberFormat="1" applyFont="1" applyBorder="1" applyAlignment="1">
      <alignment horizontal="center" vertical="center" wrapText="1"/>
    </xf>
    <xf numFmtId="178" fontId="8" fillId="0" borderId="14" xfId="42" applyNumberFormat="1" applyFont="1" applyBorder="1" applyAlignment="1">
      <alignment horizontal="center" vertical="center" wrapText="1"/>
    </xf>
    <xf numFmtId="178" fontId="8" fillId="0" borderId="15" xfId="42" applyNumberFormat="1" applyFont="1" applyBorder="1" applyAlignment="1">
      <alignment horizontal="center" vertical="center" wrapText="1"/>
    </xf>
    <xf numFmtId="178" fontId="8" fillId="0" borderId="117" xfId="42" applyNumberFormat="1" applyFont="1" applyBorder="1" applyAlignment="1">
      <alignment horizontal="center" vertical="center" wrapText="1"/>
    </xf>
    <xf numFmtId="178" fontId="8" fillId="0" borderId="17" xfId="42" applyNumberFormat="1" applyFont="1" applyBorder="1" applyAlignment="1">
      <alignment horizontal="center" vertical="center" wrapText="1"/>
    </xf>
    <xf numFmtId="178" fontId="8" fillId="0" borderId="21" xfId="42" applyNumberFormat="1" applyFont="1" applyBorder="1" applyAlignment="1">
      <alignment horizontal="center" vertical="center" wrapText="1"/>
    </xf>
    <xf numFmtId="178" fontId="8" fillId="0" borderId="93" xfId="42" applyNumberFormat="1" applyFont="1" applyBorder="1" applyAlignment="1">
      <alignment horizontal="center" vertical="center" wrapText="1"/>
    </xf>
    <xf numFmtId="178" fontId="8" fillId="0" borderId="57" xfId="42" applyNumberFormat="1" applyFont="1" applyBorder="1" applyAlignment="1">
      <alignment horizontal="center" vertical="center" wrapText="1"/>
    </xf>
    <xf numFmtId="178" fontId="94" fillId="0" borderId="91" xfId="42" applyNumberFormat="1" applyFont="1" applyBorder="1" applyAlignment="1">
      <alignment horizontal="center" vertical="center" wrapText="1"/>
    </xf>
    <xf numFmtId="178" fontId="94" fillId="0" borderId="12" xfId="42" applyNumberFormat="1" applyFont="1" applyBorder="1" applyAlignment="1">
      <alignment horizontal="center" vertical="center" wrapText="1"/>
    </xf>
    <xf numFmtId="178" fontId="8" fillId="0" borderId="105" xfId="42" applyNumberFormat="1" applyFont="1" applyBorder="1" applyAlignment="1">
      <alignment horizontal="center" vertical="center" wrapText="1"/>
    </xf>
    <xf numFmtId="178" fontId="8" fillId="0" borderId="28" xfId="42" applyNumberFormat="1" applyFont="1" applyBorder="1" applyAlignment="1">
      <alignment horizontal="center" vertical="center" wrapText="1"/>
    </xf>
    <xf numFmtId="178" fontId="9" fillId="0" borderId="114" xfId="42" applyNumberFormat="1" applyFont="1" applyBorder="1" applyAlignment="1">
      <alignment horizontal="center" vertical="center" wrapText="1"/>
    </xf>
    <xf numFmtId="178" fontId="9" fillId="0" borderId="135" xfId="42" applyNumberFormat="1" applyFont="1" applyBorder="1" applyAlignment="1">
      <alignment horizontal="center" vertical="center" wrapText="1"/>
    </xf>
    <xf numFmtId="178" fontId="94" fillId="0" borderId="14" xfId="42" applyNumberFormat="1" applyFont="1" applyBorder="1" applyAlignment="1">
      <alignment horizontal="center" vertical="center" wrapText="1"/>
    </xf>
    <xf numFmtId="178" fontId="94" fillId="0" borderId="15" xfId="42" applyNumberFormat="1" applyFont="1" applyBorder="1" applyAlignment="1">
      <alignment horizontal="center" vertical="center" wrapText="1"/>
    </xf>
    <xf numFmtId="178" fontId="10" fillId="0" borderId="71" xfId="42" applyNumberFormat="1" applyFont="1" applyBorder="1" applyAlignment="1">
      <alignment horizontal="center" vertical="center" wrapText="1"/>
    </xf>
    <xf numFmtId="178" fontId="94" fillId="0" borderId="58" xfId="42" applyNumberFormat="1" applyFont="1" applyBorder="1" applyAlignment="1">
      <alignment horizontal="center" vertical="center" wrapText="1"/>
    </xf>
    <xf numFmtId="178" fontId="94" fillId="0" borderId="18" xfId="42" applyNumberFormat="1" applyFont="1" applyBorder="1" applyAlignment="1">
      <alignment horizontal="center" vertical="center" wrapText="1"/>
    </xf>
    <xf numFmtId="178" fontId="10" fillId="0" borderId="136" xfId="42" applyNumberFormat="1" applyFont="1" applyBorder="1" applyAlignment="1">
      <alignment horizontal="center" vertical="center" wrapText="1"/>
    </xf>
    <xf numFmtId="178" fontId="10" fillId="0" borderId="137" xfId="42" applyNumberFormat="1" applyFont="1" applyBorder="1" applyAlignment="1">
      <alignment horizontal="center" vertical="center" wrapText="1"/>
    </xf>
    <xf numFmtId="178" fontId="10" fillId="0" borderId="138" xfId="42" applyNumberFormat="1" applyFont="1" applyBorder="1" applyAlignment="1">
      <alignment horizontal="center" vertical="center" wrapText="1"/>
    </xf>
    <xf numFmtId="178" fontId="8" fillId="0" borderId="71" xfId="42" applyNumberFormat="1" applyFont="1" applyBorder="1" applyAlignment="1">
      <alignment horizontal="center" vertical="center" wrapText="1"/>
    </xf>
    <xf numFmtId="178" fontId="8" fillId="0" borderId="56" xfId="42" applyNumberFormat="1" applyFont="1" applyBorder="1" applyAlignment="1">
      <alignment horizontal="center" vertical="center" wrapText="1"/>
    </xf>
    <xf numFmtId="178" fontId="8" fillId="0" borderId="19" xfId="42" applyNumberFormat="1" applyFont="1" applyBorder="1" applyAlignment="1">
      <alignment horizontal="center" vertical="center" wrapText="1"/>
    </xf>
    <xf numFmtId="178" fontId="8" fillId="0" borderId="101" xfId="42" applyNumberFormat="1" applyFont="1" applyBorder="1" applyAlignment="1">
      <alignment horizontal="center" vertical="center" wrapText="1"/>
    </xf>
    <xf numFmtId="178" fontId="9" fillId="0" borderId="131" xfId="42" applyNumberFormat="1" applyFont="1" applyBorder="1" applyAlignment="1">
      <alignment horizontal="center" vertical="center" wrapText="1"/>
    </xf>
    <xf numFmtId="178" fontId="9" fillId="0" borderId="66" xfId="42" applyNumberFormat="1" applyFont="1" applyBorder="1" applyAlignment="1">
      <alignment horizontal="center" vertical="center" wrapText="1"/>
    </xf>
    <xf numFmtId="178" fontId="9" fillId="0" borderId="67" xfId="42" applyNumberFormat="1" applyFont="1" applyBorder="1" applyAlignment="1">
      <alignment horizontal="center" vertical="center" wrapText="1"/>
    </xf>
    <xf numFmtId="178" fontId="96" fillId="0" borderId="131" xfId="42" applyNumberFormat="1" applyFont="1" applyBorder="1" applyAlignment="1">
      <alignment horizontal="center"/>
    </xf>
    <xf numFmtId="178" fontId="96" fillId="0" borderId="66" xfId="42" applyNumberFormat="1" applyFont="1" applyBorder="1" applyAlignment="1">
      <alignment horizontal="center"/>
    </xf>
    <xf numFmtId="178" fontId="96" fillId="0" borderId="67" xfId="42" applyNumberFormat="1" applyFont="1" applyBorder="1" applyAlignment="1">
      <alignment horizontal="center"/>
    </xf>
    <xf numFmtId="178" fontId="96" fillId="0" borderId="0" xfId="42" applyNumberFormat="1" applyFont="1" applyAlignment="1">
      <alignment horizontal="center"/>
    </xf>
    <xf numFmtId="178" fontId="94" fillId="0" borderId="139" xfId="42" applyNumberFormat="1" applyFont="1" applyBorder="1" applyAlignment="1">
      <alignment horizontal="center"/>
    </xf>
    <xf numFmtId="178" fontId="94" fillId="0" borderId="81" xfId="42" applyNumberFormat="1" applyFont="1" applyBorder="1" applyAlignment="1">
      <alignment horizontal="center"/>
    </xf>
    <xf numFmtId="178" fontId="94" fillId="0" borderId="125" xfId="42" applyNumberFormat="1" applyFont="1" applyBorder="1" applyAlignment="1">
      <alignment horizontal="center"/>
    </xf>
    <xf numFmtId="178" fontId="94" fillId="0" borderId="66" xfId="42" applyNumberFormat="1" applyFont="1" applyBorder="1" applyAlignment="1">
      <alignment horizontal="center"/>
    </xf>
    <xf numFmtId="178" fontId="94" fillId="0" borderId="140" xfId="42" applyNumberFormat="1" applyFont="1" applyBorder="1" applyAlignment="1">
      <alignment horizontal="center"/>
    </xf>
    <xf numFmtId="178" fontId="94" fillId="0" borderId="55" xfId="42" applyNumberFormat="1" applyFont="1" applyBorder="1" applyAlignment="1">
      <alignment horizontal="center" vertical="center" wrapText="1"/>
    </xf>
    <xf numFmtId="178" fontId="94" fillId="0" borderId="24" xfId="42" applyNumberFormat="1" applyFont="1" applyBorder="1" applyAlignment="1">
      <alignment horizontal="center" vertical="center" wrapText="1"/>
    </xf>
    <xf numFmtId="178" fontId="94" fillId="0" borderId="65" xfId="42" applyNumberFormat="1" applyFont="1" applyBorder="1" applyAlignment="1">
      <alignment horizontal="center" vertical="center" wrapText="1"/>
    </xf>
    <xf numFmtId="178" fontId="94" fillId="0" borderId="77" xfId="42" applyNumberFormat="1" applyFont="1" applyBorder="1" applyAlignment="1">
      <alignment horizontal="center" vertical="center" wrapText="1"/>
    </xf>
    <xf numFmtId="178" fontId="2" fillId="0" borderId="73" xfId="42" applyNumberFormat="1" applyFont="1" applyBorder="1" applyAlignment="1">
      <alignment horizontal="left"/>
    </xf>
    <xf numFmtId="178" fontId="2" fillId="0" borderId="27" xfId="42" applyNumberFormat="1" applyFont="1" applyBorder="1" applyAlignment="1">
      <alignment horizontal="left"/>
    </xf>
    <xf numFmtId="178" fontId="8" fillId="0" borderId="117" xfId="42" applyNumberFormat="1" applyFont="1" applyBorder="1" applyAlignment="1">
      <alignment horizontal="left" vertical="center"/>
    </xf>
    <xf numFmtId="178" fontId="8" fillId="0" borderId="76" xfId="42" applyNumberFormat="1" applyFont="1" applyBorder="1" applyAlignment="1">
      <alignment horizontal="left" vertical="center"/>
    </xf>
    <xf numFmtId="178" fontId="8" fillId="0" borderId="39" xfId="42" applyNumberFormat="1" applyFont="1" applyBorder="1" applyAlignment="1">
      <alignment horizontal="left" vertical="center"/>
    </xf>
    <xf numFmtId="178" fontId="8" fillId="0" borderId="17" xfId="42" applyNumberFormat="1" applyFont="1" applyBorder="1" applyAlignment="1">
      <alignment horizontal="left" vertical="center"/>
    </xf>
    <xf numFmtId="178" fontId="8" fillId="0" borderId="19" xfId="42" applyNumberFormat="1" applyFont="1" applyBorder="1" applyAlignment="1">
      <alignment horizontal="left" vertical="center"/>
    </xf>
    <xf numFmtId="178" fontId="8" fillId="0" borderId="14" xfId="42" applyNumberFormat="1" applyFont="1" applyBorder="1" applyAlignment="1">
      <alignment horizontal="left" vertical="center"/>
    </xf>
    <xf numFmtId="178" fontId="8" fillId="0" borderId="21" xfId="42" applyNumberFormat="1" applyFont="1" applyBorder="1" applyAlignment="1">
      <alignment horizontal="left" vertical="center"/>
    </xf>
    <xf numFmtId="178" fontId="8" fillId="0" borderId="57" xfId="42" applyNumberFormat="1" applyFont="1" applyBorder="1" applyAlignment="1">
      <alignment horizontal="left" vertical="center"/>
    </xf>
    <xf numFmtId="178" fontId="8" fillId="0" borderId="15" xfId="42" applyNumberFormat="1" applyFont="1" applyBorder="1" applyAlignment="1">
      <alignment horizontal="left" vertical="center"/>
    </xf>
    <xf numFmtId="178" fontId="92" fillId="0" borderId="14" xfId="42" applyNumberFormat="1" applyFont="1" applyBorder="1" applyAlignment="1">
      <alignment horizontal="left" wrapText="1"/>
    </xf>
    <xf numFmtId="178" fontId="92" fillId="0" borderId="0" xfId="42" applyNumberFormat="1" applyFont="1" applyBorder="1" applyAlignment="1">
      <alignment horizontal="left" wrapText="1"/>
    </xf>
    <xf numFmtId="178" fontId="94" fillId="0" borderId="80" xfId="42" applyNumberFormat="1" applyFont="1" applyBorder="1" applyAlignment="1">
      <alignment horizontal="center"/>
    </xf>
    <xf numFmtId="178" fontId="94" fillId="0" borderId="79" xfId="42" applyNumberFormat="1" applyFont="1" applyBorder="1" applyAlignment="1">
      <alignment horizontal="center"/>
    </xf>
    <xf numFmtId="178" fontId="8" fillId="0" borderId="96" xfId="42" applyNumberFormat="1" applyFont="1" applyBorder="1" applyAlignment="1">
      <alignment horizontal="center"/>
    </xf>
    <xf numFmtId="178" fontId="8" fillId="0" borderId="58" xfId="42" applyNumberFormat="1" applyFont="1" applyBorder="1" applyAlignment="1">
      <alignment horizontal="center"/>
    </xf>
    <xf numFmtId="178" fontId="94" fillId="0" borderId="96" xfId="42" applyNumberFormat="1" applyFont="1" applyBorder="1" applyAlignment="1">
      <alignment horizontal="center"/>
    </xf>
    <xf numFmtId="178" fontId="94" fillId="0" borderId="58" xfId="42" applyNumberFormat="1" applyFont="1" applyBorder="1" applyAlignment="1">
      <alignment horizontal="center"/>
    </xf>
    <xf numFmtId="178" fontId="94" fillId="0" borderId="30" xfId="42" applyNumberFormat="1" applyFont="1" applyBorder="1" applyAlignment="1">
      <alignment horizontal="center" vertical="center" wrapText="1"/>
    </xf>
    <xf numFmtId="178" fontId="94" fillId="0" borderId="23" xfId="42" applyNumberFormat="1" applyFont="1" applyBorder="1" applyAlignment="1">
      <alignment horizontal="center" vertical="center" wrapText="1"/>
    </xf>
    <xf numFmtId="178" fontId="94" fillId="0" borderId="103" xfId="42" applyNumberFormat="1" applyFont="1" applyBorder="1" applyAlignment="1">
      <alignment horizontal="center" vertical="center" wrapText="1"/>
    </xf>
    <xf numFmtId="178" fontId="94" fillId="0" borderId="128" xfId="42" applyNumberFormat="1" applyFont="1" applyBorder="1" applyAlignment="1">
      <alignment horizontal="center" vertical="center" wrapText="1"/>
    </xf>
    <xf numFmtId="0" fontId="2" fillId="0" borderId="117" xfId="58" applyFont="1" applyBorder="1" applyAlignment="1">
      <alignment horizontal="left" vertical="center"/>
      <protection/>
    </xf>
    <xf numFmtId="0" fontId="2" fillId="0" borderId="17" xfId="58" applyFont="1" applyBorder="1" applyAlignment="1">
      <alignment horizontal="left" vertical="center"/>
      <protection/>
    </xf>
    <xf numFmtId="0" fontId="2" fillId="0" borderId="94" xfId="58" applyFont="1" applyBorder="1" applyAlignment="1">
      <alignment horizontal="left" vertical="center"/>
      <protection/>
    </xf>
    <xf numFmtId="0" fontId="2" fillId="0" borderId="76" xfId="58" applyFont="1" applyBorder="1" applyAlignment="1">
      <alignment horizontal="center" vertical="center" wrapText="1"/>
      <protection/>
    </xf>
    <xf numFmtId="0" fontId="2" fillId="0" borderId="19" xfId="58" applyFont="1" applyBorder="1" applyAlignment="1">
      <alignment horizontal="center" vertical="center" wrapText="1"/>
      <protection/>
    </xf>
    <xf numFmtId="0" fontId="2" fillId="0" borderId="71" xfId="58" applyFont="1" applyBorder="1" applyAlignment="1">
      <alignment horizontal="center" vertical="center" wrapText="1"/>
      <protection/>
    </xf>
    <xf numFmtId="0" fontId="2" fillId="0" borderId="39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58" xfId="58" applyFont="1" applyBorder="1" applyAlignment="1">
      <alignment horizontal="center" vertical="center" wrapText="1"/>
      <protection/>
    </xf>
    <xf numFmtId="0" fontId="2" fillId="0" borderId="70" xfId="58" applyFont="1" applyBorder="1" applyAlignment="1">
      <alignment horizontal="center"/>
      <protection/>
    </xf>
    <xf numFmtId="0" fontId="2" fillId="0" borderId="76" xfId="58" applyFont="1" applyBorder="1" applyAlignment="1">
      <alignment horizontal="center" vertical="center"/>
      <protection/>
    </xf>
    <xf numFmtId="0" fontId="2" fillId="0" borderId="19" xfId="58" applyFont="1" applyBorder="1" applyAlignment="1">
      <alignment horizontal="center" vertical="center"/>
      <protection/>
    </xf>
    <xf numFmtId="0" fontId="2" fillId="0" borderId="71" xfId="58" applyFont="1" applyBorder="1" applyAlignment="1">
      <alignment horizontal="center" vertical="center"/>
      <protection/>
    </xf>
    <xf numFmtId="0" fontId="2" fillId="0" borderId="24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77" xfId="58" applyFont="1" applyBorder="1" applyAlignment="1">
      <alignment horizontal="center" vertical="center" wrapText="1"/>
      <protection/>
    </xf>
    <xf numFmtId="0" fontId="2" fillId="0" borderId="115" xfId="58" applyFont="1" applyBorder="1" applyAlignment="1">
      <alignment horizontal="center" vertical="center" wrapText="1"/>
      <protection/>
    </xf>
    <xf numFmtId="43" fontId="2" fillId="0" borderId="115" xfId="58" applyNumberFormat="1" applyFont="1" applyBorder="1" applyAlignment="1">
      <alignment horizontal="center" vertical="center" wrapText="1"/>
      <protection/>
    </xf>
    <xf numFmtId="43" fontId="2" fillId="0" borderId="71" xfId="58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8" fontId="92" fillId="0" borderId="52" xfId="42" applyNumberFormat="1" applyFont="1" applyBorder="1" applyAlignment="1">
      <alignment horizontal="left" wrapText="1"/>
    </xf>
    <xf numFmtId="178" fontId="93" fillId="0" borderId="141" xfId="42" applyNumberFormat="1" applyFont="1" applyBorder="1" applyAlignment="1">
      <alignment horizontal="left" wrapText="1"/>
    </xf>
    <xf numFmtId="178" fontId="93" fillId="0" borderId="142" xfId="42" applyNumberFormat="1" applyFont="1" applyBorder="1" applyAlignment="1">
      <alignment horizontal="left" wrapText="1"/>
    </xf>
    <xf numFmtId="178" fontId="2" fillId="0" borderId="143" xfId="42" applyNumberFormat="1" applyFont="1" applyBorder="1" applyAlignment="1">
      <alignment horizontal="left"/>
    </xf>
    <xf numFmtId="178" fontId="2" fillId="0" borderId="142" xfId="42" applyNumberFormat="1" applyFont="1" applyBorder="1" applyAlignment="1">
      <alignment horizontal="left"/>
    </xf>
    <xf numFmtId="0" fontId="114" fillId="0" borderId="144" xfId="0" applyFont="1" applyBorder="1" applyAlignment="1">
      <alignment horizontal="center" wrapText="1"/>
    </xf>
    <xf numFmtId="0" fontId="114" fillId="0" borderId="68" xfId="0" applyFont="1" applyBorder="1" applyAlignment="1">
      <alignment horizontal="center" wrapText="1"/>
    </xf>
    <xf numFmtId="0" fontId="114" fillId="0" borderId="82" xfId="0" applyFont="1" applyBorder="1" applyAlignment="1">
      <alignment horizontal="center" wrapText="1"/>
    </xf>
    <xf numFmtId="0" fontId="121" fillId="0" borderId="14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21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178" fontId="117" fillId="0" borderId="0" xfId="42" applyNumberFormat="1" applyFont="1" applyAlignment="1">
      <alignment horizontal="center"/>
    </xf>
    <xf numFmtId="178" fontId="96" fillId="0" borderId="145" xfId="42" applyNumberFormat="1" applyFont="1" applyBorder="1" applyAlignment="1">
      <alignment horizontal="center"/>
    </xf>
    <xf numFmtId="178" fontId="96" fillId="0" borderId="85" xfId="42" applyNumberFormat="1" applyFont="1" applyBorder="1" applyAlignment="1">
      <alignment horizontal="center"/>
    </xf>
    <xf numFmtId="178" fontId="8" fillId="0" borderId="39" xfId="42" applyNumberFormat="1" applyFont="1" applyBorder="1" applyAlignment="1">
      <alignment horizontal="left" vertical="center" wrapText="1"/>
    </xf>
    <xf numFmtId="178" fontId="8" fillId="0" borderId="15" xfId="42" applyNumberFormat="1" applyFont="1" applyBorder="1" applyAlignment="1">
      <alignment horizontal="left" vertical="center" wrapText="1"/>
    </xf>
    <xf numFmtId="178" fontId="123" fillId="0" borderId="0" xfId="42" applyNumberFormat="1" applyFont="1" applyAlignment="1">
      <alignment horizontal="center" wrapText="1"/>
    </xf>
    <xf numFmtId="178" fontId="99" fillId="34" borderId="0" xfId="42" applyNumberFormat="1" applyFont="1" applyFill="1" applyAlignment="1">
      <alignment horizontal="center"/>
    </xf>
    <xf numFmtId="178" fontId="8" fillId="0" borderId="76" xfId="42" applyNumberFormat="1" applyFont="1" applyBorder="1" applyAlignment="1">
      <alignment horizontal="center" vertical="center"/>
    </xf>
    <xf numFmtId="178" fontId="8" fillId="0" borderId="57" xfId="42" applyNumberFormat="1" applyFont="1" applyBorder="1" applyAlignment="1">
      <alignment horizontal="center" vertical="center"/>
    </xf>
    <xf numFmtId="178" fontId="123" fillId="0" borderId="0" xfId="42" applyNumberFormat="1" applyFont="1" applyAlignment="1">
      <alignment horizontal="center"/>
    </xf>
    <xf numFmtId="178" fontId="90" fillId="0" borderId="37" xfId="42" applyNumberFormat="1" applyFont="1" applyBorder="1" applyAlignment="1">
      <alignment horizontal="center" vertical="center"/>
    </xf>
    <xf numFmtId="178" fontId="90" fillId="0" borderId="146" xfId="42" applyNumberFormat="1" applyFont="1" applyBorder="1" applyAlignment="1">
      <alignment horizontal="center" vertical="center"/>
    </xf>
    <xf numFmtId="178" fontId="2" fillId="0" borderId="30" xfId="42" applyNumberFormat="1" applyFont="1" applyBorder="1" applyAlignment="1">
      <alignment horizontal="center" vertical="center" wrapText="1"/>
    </xf>
    <xf numFmtId="178" fontId="2" fillId="0" borderId="103" xfId="42" applyNumberFormat="1" applyFont="1" applyBorder="1" applyAlignment="1">
      <alignment horizontal="center" vertical="center" wrapText="1"/>
    </xf>
    <xf numFmtId="178" fontId="2" fillId="0" borderId="38" xfId="42" applyNumberFormat="1" applyFont="1" applyBorder="1" applyAlignment="1">
      <alignment horizontal="center"/>
    </xf>
    <xf numFmtId="178" fontId="2" fillId="0" borderId="12" xfId="42" applyNumberFormat="1" applyFont="1" applyBorder="1" applyAlignment="1">
      <alignment horizontal="center"/>
    </xf>
    <xf numFmtId="178" fontId="124" fillId="0" borderId="0" xfId="42" applyNumberFormat="1" applyFont="1" applyAlignment="1">
      <alignment horizontal="center"/>
    </xf>
    <xf numFmtId="178" fontId="93" fillId="0" borderId="0" xfId="42" applyNumberFormat="1" applyFont="1" applyAlignment="1">
      <alignment horizontal="center"/>
    </xf>
    <xf numFmtId="178" fontId="93" fillId="0" borderId="0" xfId="42" applyNumberFormat="1" applyFont="1" applyAlignment="1">
      <alignment horizontal="left"/>
    </xf>
    <xf numFmtId="178" fontId="90" fillId="0" borderId="117" xfId="42" applyNumberFormat="1" applyFont="1" applyBorder="1" applyAlignment="1">
      <alignment horizontal="center" vertical="center"/>
    </xf>
    <xf numFmtId="178" fontId="90" fillId="0" borderId="94" xfId="42" applyNumberFormat="1" applyFont="1" applyBorder="1" applyAlignment="1">
      <alignment horizontal="center" vertical="center"/>
    </xf>
    <xf numFmtId="178" fontId="2" fillId="0" borderId="30" xfId="42" applyNumberFormat="1" applyFont="1" applyBorder="1" applyAlignment="1">
      <alignment horizontal="center" vertical="center"/>
    </xf>
    <xf numFmtId="178" fontId="2" fillId="0" borderId="103" xfId="42" applyNumberFormat="1" applyFont="1" applyBorder="1" applyAlignment="1">
      <alignment horizontal="center" vertical="center"/>
    </xf>
    <xf numFmtId="178" fontId="2" fillId="0" borderId="76" xfId="42" applyNumberFormat="1" applyFont="1" applyBorder="1" applyAlignment="1">
      <alignment horizontal="center" vertical="center"/>
    </xf>
    <xf numFmtId="178" fontId="2" fillId="0" borderId="71" xfId="42" applyNumberFormat="1" applyFont="1" applyBorder="1" applyAlignment="1">
      <alignment horizontal="center" vertical="center"/>
    </xf>
    <xf numFmtId="178" fontId="94" fillId="0" borderId="37" xfId="42" applyNumberFormat="1" applyFont="1" applyBorder="1" applyAlignment="1">
      <alignment horizontal="center" vertical="center"/>
    </xf>
    <xf numFmtId="178" fontId="94" fillId="0" borderId="23" xfId="42" applyNumberFormat="1" applyFont="1" applyBorder="1" applyAlignment="1">
      <alignment horizontal="center" vertical="center"/>
    </xf>
    <xf numFmtId="178" fontId="94" fillId="0" borderId="147" xfId="42" applyNumberFormat="1" applyFont="1" applyBorder="1" applyAlignment="1">
      <alignment horizontal="center" vertical="center"/>
    </xf>
    <xf numFmtId="178" fontId="94" fillId="0" borderId="148" xfId="42" applyNumberFormat="1" applyFont="1" applyBorder="1" applyAlignment="1">
      <alignment horizontal="center" vertical="center"/>
    </xf>
    <xf numFmtId="0" fontId="125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178" fontId="98" fillId="0" borderId="12" xfId="42" applyNumberFormat="1" applyFont="1" applyBorder="1" applyAlignment="1">
      <alignment horizontal="center"/>
    </xf>
    <xf numFmtId="178" fontId="3" fillId="0" borderId="143" xfId="42" applyNumberFormat="1" applyFont="1" applyBorder="1" applyAlignment="1">
      <alignment horizontal="center"/>
    </xf>
    <xf numFmtId="178" fontId="3" fillId="0" borderId="142" xfId="42" applyNumberFormat="1" applyFont="1" applyBorder="1" applyAlignment="1">
      <alignment horizontal="center"/>
    </xf>
    <xf numFmtId="178" fontId="3" fillId="0" borderId="149" xfId="42" applyNumberFormat="1" applyFont="1" applyBorder="1" applyAlignment="1">
      <alignment horizontal="center"/>
    </xf>
    <xf numFmtId="178" fontId="2" fillId="0" borderId="73" xfId="42" applyNumberFormat="1" applyFont="1" applyBorder="1" applyAlignment="1">
      <alignment horizontal="center"/>
    </xf>
    <xf numFmtId="178" fontId="2" fillId="0" borderId="27" xfId="42" applyNumberFormat="1" applyFont="1" applyBorder="1" applyAlignment="1">
      <alignment horizontal="center"/>
    </xf>
    <xf numFmtId="178" fontId="2" fillId="0" borderId="22" xfId="42" applyNumberFormat="1" applyFont="1" applyBorder="1" applyAlignment="1">
      <alignment horizontal="center"/>
    </xf>
    <xf numFmtId="178" fontId="8" fillId="0" borderId="119" xfId="42" applyNumberFormat="1" applyFont="1" applyBorder="1" applyAlignment="1">
      <alignment horizontal="center" vertical="center" wrapText="1"/>
    </xf>
    <xf numFmtId="178" fontId="8" fillId="0" borderId="150" xfId="42" applyNumberFormat="1" applyFont="1" applyBorder="1" applyAlignment="1">
      <alignment horizontal="center" vertical="center" wrapText="1"/>
    </xf>
    <xf numFmtId="178" fontId="94" fillId="0" borderId="100" xfId="42" applyNumberFormat="1" applyFont="1" applyBorder="1" applyAlignment="1">
      <alignment horizontal="center" vertical="center" wrapText="1"/>
    </xf>
    <xf numFmtId="178" fontId="94" fillId="0" borderId="151" xfId="42" applyNumberFormat="1" applyFont="1" applyBorder="1" applyAlignment="1">
      <alignment horizontal="center" vertical="center" wrapText="1"/>
    </xf>
    <xf numFmtId="178" fontId="8" fillId="0" borderId="39" xfId="42" applyNumberFormat="1" applyFont="1" applyBorder="1" applyAlignment="1">
      <alignment horizontal="center" vertical="center" wrapText="1"/>
    </xf>
    <xf numFmtId="178" fontId="8" fillId="0" borderId="95" xfId="42" applyNumberFormat="1" applyFont="1" applyBorder="1" applyAlignment="1">
      <alignment horizontal="center" vertical="center" wrapText="1"/>
    </xf>
    <xf numFmtId="178" fontId="96" fillId="0" borderId="97" xfId="42" applyNumberFormat="1" applyFont="1" applyBorder="1" applyAlignment="1">
      <alignment horizontal="center"/>
    </xf>
    <xf numFmtId="178" fontId="96" fillId="0" borderId="114" xfId="42" applyNumberFormat="1" applyFont="1" applyBorder="1" applyAlignment="1">
      <alignment horizontal="center"/>
    </xf>
    <xf numFmtId="178" fontId="96" fillId="0" borderId="135" xfId="42" applyNumberFormat="1" applyFont="1" applyBorder="1" applyAlignment="1">
      <alignment horizontal="center"/>
    </xf>
    <xf numFmtId="178" fontId="8" fillId="0" borderId="99" xfId="42" applyNumberFormat="1" applyFont="1" applyBorder="1" applyAlignment="1">
      <alignment horizontal="center" vertical="center" wrapText="1"/>
    </xf>
    <xf numFmtId="178" fontId="92" fillId="0" borderId="76" xfId="42" applyNumberFormat="1" applyFont="1" applyBorder="1" applyAlignment="1">
      <alignment horizontal="center" wrapText="1"/>
    </xf>
    <xf numFmtId="178" fontId="92" fillId="0" borderId="100" xfId="42" applyNumberFormat="1" applyFont="1" applyBorder="1" applyAlignment="1">
      <alignment horizontal="center" wrapText="1"/>
    </xf>
    <xf numFmtId="178" fontId="92" fillId="0" borderId="24" xfId="42" applyNumberFormat="1" applyFont="1" applyBorder="1" applyAlignment="1">
      <alignment horizontal="center" wrapText="1"/>
    </xf>
    <xf numFmtId="178" fontId="92" fillId="0" borderId="151" xfId="42" applyNumberFormat="1" applyFont="1" applyBorder="1" applyAlignment="1">
      <alignment horizontal="center" wrapText="1"/>
    </xf>
    <xf numFmtId="178" fontId="93" fillId="0" borderId="18" xfId="42" applyNumberFormat="1" applyFont="1" applyBorder="1" applyAlignment="1">
      <alignment horizontal="center"/>
    </xf>
    <xf numFmtId="178" fontId="93" fillId="0" borderId="22" xfId="42" applyNumberFormat="1" applyFont="1" applyBorder="1" applyAlignment="1">
      <alignment horizontal="center"/>
    </xf>
    <xf numFmtId="178" fontId="9" fillId="0" borderId="97" xfId="42" applyNumberFormat="1" applyFont="1" applyBorder="1" applyAlignment="1">
      <alignment horizontal="center" vertical="center" wrapText="1"/>
    </xf>
    <xf numFmtId="178" fontId="9" fillId="0" borderId="145" xfId="42" applyNumberFormat="1" applyFont="1" applyBorder="1" applyAlignment="1">
      <alignment horizontal="center" vertical="center" wrapText="1"/>
    </xf>
    <xf numFmtId="178" fontId="126" fillId="0" borderId="0" xfId="42" applyNumberFormat="1" applyFont="1" applyAlignment="1">
      <alignment horizontal="center"/>
    </xf>
    <xf numFmtId="178" fontId="93" fillId="0" borderId="152" xfId="42" applyNumberFormat="1" applyFont="1" applyBorder="1" applyAlignment="1">
      <alignment horizontal="center"/>
    </xf>
    <xf numFmtId="178" fontId="93" fillId="0" borderId="104" xfId="42" applyNumberFormat="1" applyFont="1" applyBorder="1" applyAlignment="1">
      <alignment horizontal="center"/>
    </xf>
    <xf numFmtId="178" fontId="93" fillId="0" borderId="91" xfId="42" applyNumberFormat="1" applyFont="1" applyBorder="1" applyAlignment="1">
      <alignment horizontal="center"/>
    </xf>
    <xf numFmtId="0" fontId="94" fillId="0" borderId="55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153" xfId="0" applyFont="1" applyBorder="1" applyAlignment="1">
      <alignment horizontal="center" vertical="center" wrapText="1"/>
    </xf>
    <xf numFmtId="0" fontId="94" fillId="0" borderId="151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8" fillId="0" borderId="117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4" fillId="0" borderId="65" xfId="0" applyFont="1" applyBorder="1" applyAlignment="1">
      <alignment horizontal="center"/>
    </xf>
    <xf numFmtId="0" fontId="94" fillId="0" borderId="154" xfId="0" applyFont="1" applyBorder="1" applyAlignment="1">
      <alignment horizontal="center"/>
    </xf>
    <xf numFmtId="0" fontId="94" fillId="0" borderId="96" xfId="0" applyFont="1" applyBorder="1" applyAlignment="1">
      <alignment horizontal="center"/>
    </xf>
    <xf numFmtId="0" fontId="94" fillId="0" borderId="58" xfId="0" applyFont="1" applyBorder="1" applyAlignment="1">
      <alignment horizontal="center"/>
    </xf>
    <xf numFmtId="0" fontId="94" fillId="0" borderId="155" xfId="0" applyFont="1" applyBorder="1" applyAlignment="1">
      <alignment horizontal="center"/>
    </xf>
    <xf numFmtId="0" fontId="94" fillId="0" borderId="114" xfId="0" applyFont="1" applyBorder="1" applyAlignment="1">
      <alignment horizontal="center"/>
    </xf>
    <xf numFmtId="0" fontId="94" fillId="0" borderId="156" xfId="0" applyFont="1" applyBorder="1" applyAlignment="1">
      <alignment horizontal="center"/>
    </xf>
    <xf numFmtId="0" fontId="94" fillId="0" borderId="126" xfId="0" applyFont="1" applyBorder="1" applyAlignment="1">
      <alignment horizontal="center"/>
    </xf>
    <xf numFmtId="0" fontId="94" fillId="0" borderId="103" xfId="0" applyFont="1" applyBorder="1" applyAlignment="1">
      <alignment horizontal="center"/>
    </xf>
    <xf numFmtId="178" fontId="94" fillId="0" borderId="155" xfId="42" applyNumberFormat="1" applyFont="1" applyBorder="1" applyAlignment="1">
      <alignment horizontal="center"/>
    </xf>
    <xf numFmtId="178" fontId="94" fillId="0" borderId="114" xfId="42" applyNumberFormat="1" applyFont="1" applyBorder="1" applyAlignment="1">
      <alignment horizontal="center"/>
    </xf>
    <xf numFmtId="178" fontId="99" fillId="0" borderId="0" xfId="42" applyNumberFormat="1" applyFont="1" applyAlignment="1">
      <alignment horizontal="center" vertical="center"/>
    </xf>
    <xf numFmtId="178" fontId="94" fillId="0" borderId="65" xfId="42" applyNumberFormat="1" applyFont="1" applyBorder="1" applyAlignment="1">
      <alignment horizontal="center"/>
    </xf>
    <xf numFmtId="178" fontId="94" fillId="0" borderId="154" xfId="42" applyNumberFormat="1" applyFont="1" applyBorder="1" applyAlignment="1">
      <alignment horizontal="center"/>
    </xf>
    <xf numFmtId="178" fontId="94" fillId="0" borderId="62" xfId="42" applyNumberFormat="1" applyFont="1" applyBorder="1" applyAlignment="1">
      <alignment horizontal="center" vertical="center" wrapText="1"/>
    </xf>
    <xf numFmtId="178" fontId="94" fillId="0" borderId="157" xfId="42" applyNumberFormat="1" applyFont="1" applyBorder="1" applyAlignment="1">
      <alignment horizontal="center" vertical="center" wrapText="1"/>
    </xf>
    <xf numFmtId="178" fontId="94" fillId="0" borderId="148" xfId="42" applyNumberFormat="1" applyFont="1" applyBorder="1" applyAlignment="1">
      <alignment horizontal="center" vertical="center" wrapText="1"/>
    </xf>
    <xf numFmtId="178" fontId="94" fillId="0" borderId="158" xfId="42" applyNumberFormat="1" applyFont="1" applyBorder="1" applyAlignment="1">
      <alignment horizontal="center" vertical="center"/>
    </xf>
    <xf numFmtId="178" fontId="94" fillId="0" borderId="159" xfId="42" applyNumberFormat="1" applyFont="1" applyBorder="1" applyAlignment="1">
      <alignment horizontal="center" vertical="center"/>
    </xf>
    <xf numFmtId="178" fontId="94" fillId="0" borderId="160" xfId="42" applyNumberFormat="1" applyFont="1" applyBorder="1" applyAlignment="1">
      <alignment horizontal="center"/>
    </xf>
    <xf numFmtId="178" fontId="94" fillId="0" borderId="161" xfId="42" applyNumberFormat="1" applyFont="1" applyBorder="1" applyAlignment="1">
      <alignment horizontal="center"/>
    </xf>
    <xf numFmtId="178" fontId="95" fillId="0" borderId="0" xfId="42" applyNumberFormat="1" applyFont="1" applyAlignment="1">
      <alignment horizontal="center" vertical="center"/>
    </xf>
    <xf numFmtId="178" fontId="94" fillId="0" borderId="156" xfId="42" applyNumberFormat="1" applyFont="1" applyBorder="1" applyAlignment="1">
      <alignment horizontal="center"/>
    </xf>
    <xf numFmtId="178" fontId="94" fillId="0" borderId="153" xfId="42" applyNumberFormat="1" applyFont="1" applyBorder="1" applyAlignment="1">
      <alignment horizontal="center" vertical="center" wrapText="1"/>
    </xf>
    <xf numFmtId="178" fontId="94" fillId="0" borderId="62" xfId="42" applyNumberFormat="1" applyFont="1" applyBorder="1" applyAlignment="1">
      <alignment horizontal="center" vertical="center"/>
    </xf>
    <xf numFmtId="178" fontId="94" fillId="0" borderId="157" xfId="42" applyNumberFormat="1" applyFont="1" applyBorder="1" applyAlignment="1">
      <alignment horizontal="center" vertical="center"/>
    </xf>
    <xf numFmtId="0" fontId="9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\ANNEXURES-27-30-sch-Block_Period_2019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S-27"/>
      <sheetName val="S-28"/>
      <sheetName val="S-29"/>
      <sheetName val="S-30"/>
      <sheetName val="BANK STATEMENT"/>
    </sheetNames>
    <sheetDataSet>
      <sheetData sheetId="1">
        <row r="8">
          <cell r="E8" t="str">
            <v>CET CODE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3:Q3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.57421875" style="3" customWidth="1"/>
    <col min="2" max="2" width="16.140625" style="3" customWidth="1"/>
    <col min="3" max="3" width="86.00390625" style="3" bestFit="1" customWidth="1"/>
    <col min="4" max="4" width="1.57421875" style="3" customWidth="1"/>
    <col min="5" max="16384" width="9.140625" style="3" customWidth="1"/>
  </cols>
  <sheetData>
    <row r="3" spans="2:3" ht="19.5" customHeight="1">
      <c r="B3" s="663" t="s">
        <v>265</v>
      </c>
      <c r="C3" s="663"/>
    </row>
    <row r="4" ht="13.5" thickBot="1"/>
    <row r="5" spans="2:3" ht="30" customHeight="1" thickBot="1" thickTop="1">
      <c r="B5" s="428" t="s">
        <v>148</v>
      </c>
      <c r="C5" s="429" t="s">
        <v>149</v>
      </c>
    </row>
    <row r="6" spans="2:3" ht="30" customHeight="1" thickTop="1">
      <c r="B6" s="436" t="s">
        <v>137</v>
      </c>
      <c r="C6" s="437" t="s">
        <v>150</v>
      </c>
    </row>
    <row r="7" spans="2:6" ht="30" customHeight="1">
      <c r="B7" s="364" t="s">
        <v>139</v>
      </c>
      <c r="C7" s="352" t="s">
        <v>225</v>
      </c>
      <c r="E7" s="353"/>
      <c r="F7" s="353"/>
    </row>
    <row r="8" spans="2:3" ht="30" customHeight="1">
      <c r="B8" s="364" t="s">
        <v>331</v>
      </c>
      <c r="C8" s="354" t="s">
        <v>483</v>
      </c>
    </row>
    <row r="9" spans="2:3" ht="30" customHeight="1">
      <c r="B9" s="364" t="s">
        <v>332</v>
      </c>
      <c r="C9" s="354" t="s">
        <v>484</v>
      </c>
    </row>
    <row r="10" spans="2:3" ht="30" customHeight="1">
      <c r="B10" s="364" t="s">
        <v>333</v>
      </c>
      <c r="C10" s="354" t="s">
        <v>485</v>
      </c>
    </row>
    <row r="11" spans="2:3" ht="30" customHeight="1">
      <c r="B11" s="364" t="s">
        <v>334</v>
      </c>
      <c r="C11" s="354" t="s">
        <v>486</v>
      </c>
    </row>
    <row r="12" spans="2:3" ht="30" customHeight="1">
      <c r="B12" s="364" t="s">
        <v>253</v>
      </c>
      <c r="C12" s="352" t="s">
        <v>233</v>
      </c>
    </row>
    <row r="13" spans="2:3" ht="30" customHeight="1">
      <c r="B13" s="364" t="s">
        <v>170</v>
      </c>
      <c r="C13" s="352" t="s">
        <v>580</v>
      </c>
    </row>
    <row r="14" spans="2:17" ht="30" customHeight="1">
      <c r="B14" s="364" t="s">
        <v>168</v>
      </c>
      <c r="C14" s="352" t="s">
        <v>323</v>
      </c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347"/>
      <c r="P14" s="347"/>
      <c r="Q14" s="347"/>
    </row>
    <row r="15" spans="2:17" ht="30" customHeight="1">
      <c r="B15" s="364" t="s">
        <v>320</v>
      </c>
      <c r="C15" s="352" t="s">
        <v>324</v>
      </c>
      <c r="D15" s="406"/>
      <c r="E15" s="406"/>
      <c r="F15" s="40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</row>
    <row r="16" spans="2:3" ht="30" customHeight="1">
      <c r="B16" s="364" t="s">
        <v>169</v>
      </c>
      <c r="C16" s="354" t="s">
        <v>227</v>
      </c>
    </row>
    <row r="17" spans="2:3" ht="30" customHeight="1">
      <c r="B17" s="364" t="s">
        <v>223</v>
      </c>
      <c r="C17" s="354" t="s">
        <v>228</v>
      </c>
    </row>
    <row r="18" spans="2:3" ht="30" customHeight="1">
      <c r="B18" s="364" t="s">
        <v>224</v>
      </c>
      <c r="C18" s="354" t="s">
        <v>229</v>
      </c>
    </row>
    <row r="19" spans="2:17" ht="30" customHeight="1">
      <c r="B19" s="364" t="s">
        <v>254</v>
      </c>
      <c r="C19" s="355" t="s">
        <v>322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</row>
    <row r="20" spans="2:3" s="613" customFormat="1" ht="42" customHeight="1">
      <c r="B20" s="625" t="s">
        <v>255</v>
      </c>
      <c r="C20" s="354" t="s">
        <v>568</v>
      </c>
    </row>
    <row r="21" spans="2:3" s="613" customFormat="1" ht="34.5" customHeight="1">
      <c r="B21" s="625" t="s">
        <v>256</v>
      </c>
      <c r="C21" s="354" t="s">
        <v>346</v>
      </c>
    </row>
    <row r="22" spans="2:6" ht="30" customHeight="1">
      <c r="B22" s="364" t="s">
        <v>257</v>
      </c>
      <c r="C22" s="354" t="s">
        <v>563</v>
      </c>
      <c r="D22" s="281"/>
      <c r="E22" s="281"/>
      <c r="F22" s="281"/>
    </row>
    <row r="23" spans="2:6" ht="30" customHeight="1">
      <c r="B23" s="364" t="s">
        <v>258</v>
      </c>
      <c r="C23" s="354" t="s">
        <v>395</v>
      </c>
      <c r="D23" s="281"/>
      <c r="E23" s="281"/>
      <c r="F23" s="281"/>
    </row>
    <row r="24" spans="2:3" ht="30" customHeight="1">
      <c r="B24" s="364" t="s">
        <v>259</v>
      </c>
      <c r="C24" s="352" t="s">
        <v>230</v>
      </c>
    </row>
    <row r="25" spans="2:3" ht="30" customHeight="1">
      <c r="B25" s="364" t="s">
        <v>260</v>
      </c>
      <c r="C25" s="354" t="s">
        <v>231</v>
      </c>
    </row>
    <row r="26" spans="2:8" ht="30.75" customHeight="1">
      <c r="B26" s="364" t="s">
        <v>249</v>
      </c>
      <c r="C26" s="354" t="s">
        <v>325</v>
      </c>
      <c r="D26" s="405"/>
      <c r="E26" s="405"/>
      <c r="F26" s="405"/>
      <c r="G26" s="405"/>
      <c r="H26" s="405"/>
    </row>
    <row r="27" spans="2:8" ht="30.75" customHeight="1">
      <c r="B27" s="364" t="s">
        <v>298</v>
      </c>
      <c r="C27" s="468" t="s">
        <v>326</v>
      </c>
      <c r="D27" s="405"/>
      <c r="E27" s="405"/>
      <c r="F27" s="405"/>
      <c r="G27" s="405"/>
      <c r="H27" s="405"/>
    </row>
    <row r="28" spans="2:8" ht="30" customHeight="1">
      <c r="B28" s="364" t="s">
        <v>377</v>
      </c>
      <c r="C28" s="354" t="s">
        <v>419</v>
      </c>
      <c r="D28" s="405"/>
      <c r="E28" s="405"/>
      <c r="F28" s="405"/>
      <c r="G28" s="405"/>
      <c r="H28" s="405"/>
    </row>
    <row r="29" spans="2:3" ht="30" customHeight="1">
      <c r="B29" s="436" t="s">
        <v>408</v>
      </c>
      <c r="C29" s="437" t="s">
        <v>595</v>
      </c>
    </row>
    <row r="30" spans="2:3" ht="30" customHeight="1" thickBot="1">
      <c r="B30" s="432" t="s">
        <v>413</v>
      </c>
      <c r="C30" s="438" t="s">
        <v>418</v>
      </c>
    </row>
    <row r="31" spans="2:3" ht="30" customHeight="1" thickBot="1" thickTop="1">
      <c r="B31" s="432" t="s">
        <v>423</v>
      </c>
      <c r="C31" s="438" t="s">
        <v>431</v>
      </c>
    </row>
    <row r="32" spans="2:3" ht="27.75" customHeight="1" thickTop="1">
      <c r="B32" s="436" t="s">
        <v>442</v>
      </c>
      <c r="C32" s="437" t="s">
        <v>522</v>
      </c>
    </row>
    <row r="33" spans="2:3" ht="27.75" customHeight="1">
      <c r="B33" s="364" t="s">
        <v>456</v>
      </c>
      <c r="C33" s="468" t="s">
        <v>565</v>
      </c>
    </row>
    <row r="34" spans="2:3" ht="27.75" customHeight="1">
      <c r="B34" s="364" t="s">
        <v>473</v>
      </c>
      <c r="C34" s="354" t="s">
        <v>566</v>
      </c>
    </row>
    <row r="35" spans="2:3" ht="27.75" customHeight="1">
      <c r="B35" s="364" t="s">
        <v>440</v>
      </c>
      <c r="C35" s="354" t="s">
        <v>567</v>
      </c>
    </row>
    <row r="36" spans="2:3" ht="25.5" customHeight="1">
      <c r="B36" s="364" t="s">
        <v>582</v>
      </c>
      <c r="C36" s="354" t="s">
        <v>581</v>
      </c>
    </row>
    <row r="37" ht="12.75">
      <c r="B37" s="18"/>
    </row>
  </sheetData>
  <sheetProtection/>
  <mergeCells count="1">
    <mergeCell ref="B3:C3"/>
  </mergeCells>
  <printOptions/>
  <pageMargins left="0.17" right="0.24" top="0.22" bottom="0.29" header="0.16" footer="0.1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2:F81"/>
  <sheetViews>
    <sheetView zoomScalePageLayoutView="0" workbookViewId="0" topLeftCell="B1">
      <selection activeCell="B4" sqref="B4:E4"/>
    </sheetView>
  </sheetViews>
  <sheetFormatPr defaultColWidth="9.140625" defaultRowHeight="15"/>
  <cols>
    <col min="1" max="1" width="9.7109375" style="92" customWidth="1"/>
    <col min="2" max="2" width="3.8515625" style="92" customWidth="1"/>
    <col min="3" max="3" width="79.57421875" style="92" customWidth="1"/>
    <col min="4" max="4" width="17.421875" style="92" customWidth="1"/>
    <col min="5" max="5" width="20.421875" style="92" customWidth="1"/>
    <col min="6" max="6" width="18.140625" style="92" customWidth="1"/>
    <col min="7" max="7" width="9.140625" style="92" customWidth="1"/>
    <col min="8" max="8" width="20.421875" style="92" bestFit="1" customWidth="1"/>
    <col min="9" max="16384" width="9.140625" style="92" customWidth="1"/>
  </cols>
  <sheetData>
    <row r="1" ht="15" customHeight="1"/>
    <row r="2" spans="2:5" ht="18">
      <c r="B2" s="762" t="str">
        <f>+'S-6'!B3</f>
        <v>ABC INSTITUTE OF TECHNOLOGY &amp; SCIENCE</v>
      </c>
      <c r="C2" s="762"/>
      <c r="D2" s="762"/>
      <c r="E2" s="762"/>
    </row>
    <row r="3" ht="15" customHeight="1">
      <c r="E3" s="431" t="s">
        <v>314</v>
      </c>
    </row>
    <row r="4" spans="2:5" ht="18">
      <c r="B4" s="763" t="s">
        <v>246</v>
      </c>
      <c r="C4" s="763"/>
      <c r="D4" s="763"/>
      <c r="E4" s="763"/>
    </row>
    <row r="5" spans="2:5" ht="12.75">
      <c r="B5" s="93"/>
      <c r="C5" s="40"/>
      <c r="D5" s="40"/>
      <c r="E5" s="341" t="str">
        <f>+'S-7'!I5</f>
        <v>AMOUNT IN RUPEES</v>
      </c>
    </row>
    <row r="6" spans="2:5" ht="15.75" thickBot="1">
      <c r="B6" s="93"/>
      <c r="C6" s="479" t="str">
        <f>+'S-6'!F8</f>
        <v>CET CODE</v>
      </c>
      <c r="D6" s="383" t="str">
        <f>+'S-5'!H8</f>
        <v>AITS</v>
      </c>
      <c r="E6" s="339"/>
    </row>
    <row r="7" spans="2:6" ht="17.25" thickBot="1" thickTop="1">
      <c r="B7" s="767" t="s">
        <v>232</v>
      </c>
      <c r="C7" s="764" t="s">
        <v>576</v>
      </c>
      <c r="D7" s="776" t="str">
        <f>+'GEN INFO'!E33</f>
        <v> B.TECH</v>
      </c>
      <c r="E7" s="776"/>
      <c r="F7" s="777"/>
    </row>
    <row r="8" spans="2:6" ht="15" customHeight="1">
      <c r="B8" s="768"/>
      <c r="C8" s="765"/>
      <c r="D8" s="770" t="s">
        <v>496</v>
      </c>
      <c r="E8" s="772" t="s">
        <v>247</v>
      </c>
      <c r="F8" s="774" t="s">
        <v>404</v>
      </c>
    </row>
    <row r="9" spans="2:6" ht="26.25" customHeight="1" thickBot="1">
      <c r="B9" s="769"/>
      <c r="C9" s="766"/>
      <c r="D9" s="771"/>
      <c r="E9" s="773"/>
      <c r="F9" s="775"/>
    </row>
    <row r="10" spans="2:6" ht="13.5" thickTop="1">
      <c r="B10" s="114"/>
      <c r="C10" s="265"/>
      <c r="D10" s="289"/>
      <c r="E10" s="39"/>
      <c r="F10" s="37"/>
    </row>
    <row r="11" spans="2:6" ht="12.75">
      <c r="B11" s="359"/>
      <c r="C11" s="39"/>
      <c r="D11" s="289">
        <v>125000</v>
      </c>
      <c r="E11" s="39">
        <v>0</v>
      </c>
      <c r="F11" s="37">
        <v>0</v>
      </c>
    </row>
    <row r="12" spans="2:6" ht="12.75">
      <c r="B12" s="114"/>
      <c r="C12" s="39"/>
      <c r="D12" s="289"/>
      <c r="E12" s="39"/>
      <c r="F12" s="37"/>
    </row>
    <row r="13" spans="2:6" ht="12.75">
      <c r="B13" s="114"/>
      <c r="C13" s="39"/>
      <c r="D13" s="289"/>
      <c r="E13" s="39"/>
      <c r="F13" s="37"/>
    </row>
    <row r="14" spans="2:6" ht="12.75">
      <c r="B14" s="359"/>
      <c r="C14" s="39"/>
      <c r="D14" s="289"/>
      <c r="E14" s="39"/>
      <c r="F14" s="37"/>
    </row>
    <row r="15" spans="2:6" ht="12.75">
      <c r="B15" s="114"/>
      <c r="C15" s="39"/>
      <c r="D15" s="289"/>
      <c r="E15" s="39"/>
      <c r="F15" s="37"/>
    </row>
    <row r="16" spans="2:6" ht="12.75">
      <c r="B16" s="114"/>
      <c r="C16" s="39"/>
      <c r="D16" s="289"/>
      <c r="E16" s="39"/>
      <c r="F16" s="37"/>
    </row>
    <row r="17" spans="2:6" ht="12.75">
      <c r="B17" s="114"/>
      <c r="C17" s="39"/>
      <c r="D17" s="289"/>
      <c r="E17" s="39"/>
      <c r="F17" s="37"/>
    </row>
    <row r="18" spans="2:6" ht="12.75">
      <c r="B18" s="114"/>
      <c r="C18" s="357"/>
      <c r="D18" s="289"/>
      <c r="E18" s="39"/>
      <c r="F18" s="37"/>
    </row>
    <row r="19" spans="2:6" ht="15.75" customHeight="1" thickBot="1">
      <c r="B19" s="342" t="s">
        <v>262</v>
      </c>
      <c r="C19" s="338"/>
      <c r="D19" s="361">
        <f>SUM(D11:D18)</f>
        <v>125000</v>
      </c>
      <c r="E19" s="44">
        <f>SUM(E11:E18)</f>
        <v>0</v>
      </c>
      <c r="F19" s="451">
        <f>SUM(F11:F18)</f>
        <v>0</v>
      </c>
    </row>
    <row r="20" ht="13.5" thickTop="1"/>
    <row r="21" spans="3:4" ht="13.5" thickBot="1">
      <c r="C21" s="480" t="str">
        <f>+C6</f>
        <v>CET CODE</v>
      </c>
      <c r="D21" s="463" t="str">
        <f>+D6</f>
        <v>AITS</v>
      </c>
    </row>
    <row r="22" spans="2:6" ht="17.25" thickBot="1" thickTop="1">
      <c r="B22" s="767" t="s">
        <v>232</v>
      </c>
      <c r="C22" s="764" t="str">
        <f>+C7</f>
        <v>PURPOSE (PARTICULARS OF PAYMENT MADE)/ TYPE OF PLANTS-AREA OF GARDEN</v>
      </c>
      <c r="D22" s="776" t="str">
        <f>+'GEN INFO'!E35</f>
        <v> M.TECH</v>
      </c>
      <c r="E22" s="776"/>
      <c r="F22" s="777"/>
    </row>
    <row r="23" spans="2:6" ht="15" customHeight="1">
      <c r="B23" s="768"/>
      <c r="C23" s="765"/>
      <c r="D23" s="770" t="str">
        <f>+D8</f>
        <v>AMOUNT 2018-2019</v>
      </c>
      <c r="E23" s="772" t="s">
        <v>247</v>
      </c>
      <c r="F23" s="774" t="str">
        <f>+F8</f>
        <v>AMOUNT 2017-2018</v>
      </c>
    </row>
    <row r="24" spans="2:6" ht="26.25" customHeight="1" thickBot="1">
      <c r="B24" s="769"/>
      <c r="C24" s="766"/>
      <c r="D24" s="771"/>
      <c r="E24" s="773"/>
      <c r="F24" s="775"/>
    </row>
    <row r="25" spans="2:6" ht="13.5" thickTop="1">
      <c r="B25" s="114"/>
      <c r="C25" s="265"/>
      <c r="D25" s="289"/>
      <c r="E25" s="39"/>
      <c r="F25" s="37"/>
    </row>
    <row r="26" spans="2:6" ht="12.75">
      <c r="B26" s="359"/>
      <c r="C26" s="39"/>
      <c r="D26" s="289">
        <v>0</v>
      </c>
      <c r="E26" s="39">
        <v>0</v>
      </c>
      <c r="F26" s="37">
        <v>0</v>
      </c>
    </row>
    <row r="27" spans="2:6" ht="12.75">
      <c r="B27" s="114"/>
      <c r="C27" s="39"/>
      <c r="D27" s="289"/>
      <c r="E27" s="39"/>
      <c r="F27" s="37"/>
    </row>
    <row r="28" spans="2:6" ht="12.75">
      <c r="B28" s="114"/>
      <c r="C28" s="39"/>
      <c r="D28" s="289"/>
      <c r="E28" s="39"/>
      <c r="F28" s="37"/>
    </row>
    <row r="29" spans="2:6" ht="12.75">
      <c r="B29" s="114"/>
      <c r="C29" s="39"/>
      <c r="D29" s="289"/>
      <c r="E29" s="39"/>
      <c r="F29" s="37"/>
    </row>
    <row r="30" spans="2:6" ht="12.75">
      <c r="B30" s="114"/>
      <c r="C30" s="39"/>
      <c r="D30" s="289"/>
      <c r="E30" s="39"/>
      <c r="F30" s="37"/>
    </row>
    <row r="31" spans="2:6" ht="12.75">
      <c r="B31" s="114"/>
      <c r="C31" s="39"/>
      <c r="D31" s="289"/>
      <c r="E31" s="39"/>
      <c r="F31" s="37"/>
    </row>
    <row r="32" spans="2:6" ht="12.75">
      <c r="B32" s="114"/>
      <c r="C32" s="39"/>
      <c r="D32" s="289"/>
      <c r="E32" s="39"/>
      <c r="F32" s="37"/>
    </row>
    <row r="33" spans="2:6" ht="12.75">
      <c r="B33" s="359"/>
      <c r="C33" s="39"/>
      <c r="D33" s="289"/>
      <c r="E33" s="39"/>
      <c r="F33" s="37"/>
    </row>
    <row r="34" spans="2:6" ht="12.75">
      <c r="B34" s="114"/>
      <c r="C34" s="39"/>
      <c r="D34" s="289"/>
      <c r="E34" s="39"/>
      <c r="F34" s="37"/>
    </row>
    <row r="35" spans="2:6" ht="12.75">
      <c r="B35" s="114"/>
      <c r="C35" s="39"/>
      <c r="D35" s="289"/>
      <c r="E35" s="39"/>
      <c r="F35" s="37"/>
    </row>
    <row r="36" spans="2:6" ht="12.75">
      <c r="B36" s="114"/>
      <c r="C36" s="39"/>
      <c r="D36" s="289"/>
      <c r="E36" s="39"/>
      <c r="F36" s="37"/>
    </row>
    <row r="37" spans="2:6" ht="12.75">
      <c r="B37" s="114"/>
      <c r="C37" s="357"/>
      <c r="D37" s="289"/>
      <c r="E37" s="39"/>
      <c r="F37" s="37"/>
    </row>
    <row r="38" spans="2:6" ht="15.75" customHeight="1" thickBot="1">
      <c r="B38" s="342" t="str">
        <f>+B19</f>
        <v>TOTAL EXPENDITURE SHOULD TALLY WITH AMOUNT IN ADMINISTRATIVE EXPENDITURE</v>
      </c>
      <c r="C38" s="338"/>
      <c r="D38" s="361">
        <f>SUM(D26:D37)</f>
        <v>0</v>
      </c>
      <c r="E38" s="44">
        <f>SUM(E26:E37)</f>
        <v>0</v>
      </c>
      <c r="F38" s="451">
        <f>SUM(F26:F37)</f>
        <v>0</v>
      </c>
    </row>
    <row r="39" ht="13.5" thickTop="1"/>
    <row r="45" ht="15.75">
      <c r="E45" s="362" t="str">
        <f>+E3</f>
        <v>SCHEDULE -8</v>
      </c>
    </row>
    <row r="46" ht="12.75">
      <c r="E46" s="425" t="str">
        <f>+E5</f>
        <v>AMOUNT IN RUPEES</v>
      </c>
    </row>
    <row r="47" spans="3:4" ht="13.5" thickBot="1">
      <c r="C47" s="480" t="str">
        <f>+C21</f>
        <v>CET CODE</v>
      </c>
      <c r="D47" s="463" t="str">
        <f>+D21</f>
        <v>AITS</v>
      </c>
    </row>
    <row r="48" spans="2:6" ht="17.25" thickBot="1" thickTop="1">
      <c r="B48" s="767" t="s">
        <v>232</v>
      </c>
      <c r="C48" s="764" t="str">
        <f>+C22</f>
        <v>PURPOSE (PARTICULARS OF PAYMENT MADE)/ TYPE OF PLANTS-AREA OF GARDEN</v>
      </c>
      <c r="D48" s="776" t="str">
        <f>+'GEN INFO'!E37</f>
        <v>MCA</v>
      </c>
      <c r="E48" s="776"/>
      <c r="F48" s="777"/>
    </row>
    <row r="49" spans="2:6" ht="15" customHeight="1">
      <c r="B49" s="768"/>
      <c r="C49" s="765"/>
      <c r="D49" s="770" t="str">
        <f>+D23</f>
        <v>AMOUNT 2018-2019</v>
      </c>
      <c r="E49" s="772" t="s">
        <v>247</v>
      </c>
      <c r="F49" s="774" t="str">
        <f>+F23</f>
        <v>AMOUNT 2017-2018</v>
      </c>
    </row>
    <row r="50" spans="2:6" ht="26.25" customHeight="1" thickBot="1">
      <c r="B50" s="769"/>
      <c r="C50" s="766"/>
      <c r="D50" s="771"/>
      <c r="E50" s="773"/>
      <c r="F50" s="775"/>
    </row>
    <row r="51" spans="2:6" ht="13.5" thickTop="1">
      <c r="B51" s="114"/>
      <c r="C51" s="265"/>
      <c r="D51" s="289"/>
      <c r="E51" s="39"/>
      <c r="F51" s="37"/>
    </row>
    <row r="52" spans="2:6" ht="12.75">
      <c r="B52" s="359"/>
      <c r="C52" s="39"/>
      <c r="D52" s="289">
        <v>0</v>
      </c>
      <c r="E52" s="39">
        <v>0</v>
      </c>
      <c r="F52" s="37">
        <v>0</v>
      </c>
    </row>
    <row r="53" spans="2:6" ht="12.75">
      <c r="B53" s="114"/>
      <c r="C53" s="39"/>
      <c r="D53" s="289"/>
      <c r="E53" s="39"/>
      <c r="F53" s="37"/>
    </row>
    <row r="54" spans="2:6" ht="12.75">
      <c r="B54" s="114"/>
      <c r="C54" s="39"/>
      <c r="D54" s="289"/>
      <c r="E54" s="39"/>
      <c r="F54" s="37"/>
    </row>
    <row r="55" spans="2:6" ht="12.75">
      <c r="B55" s="114"/>
      <c r="C55" s="39"/>
      <c r="D55" s="289"/>
      <c r="E55" s="39"/>
      <c r="F55" s="37"/>
    </row>
    <row r="56" spans="2:6" ht="12.75">
      <c r="B56" s="114"/>
      <c r="C56" s="39"/>
      <c r="D56" s="289"/>
      <c r="E56" s="39"/>
      <c r="F56" s="37"/>
    </row>
    <row r="57" spans="2:6" ht="12.75">
      <c r="B57" s="114"/>
      <c r="C57" s="39"/>
      <c r="D57" s="289"/>
      <c r="E57" s="39"/>
      <c r="F57" s="37"/>
    </row>
    <row r="58" spans="2:6" ht="12.75">
      <c r="B58" s="114"/>
      <c r="C58" s="357"/>
      <c r="D58" s="289"/>
      <c r="E58" s="39"/>
      <c r="F58" s="37"/>
    </row>
    <row r="59" spans="2:6" ht="15.75" customHeight="1" thickBot="1">
      <c r="B59" s="342" t="str">
        <f>+B38</f>
        <v>TOTAL EXPENDITURE SHOULD TALLY WITH AMOUNT IN ADMINISTRATIVE EXPENDITURE</v>
      </c>
      <c r="C59" s="338"/>
      <c r="D59" s="361">
        <f>SUM(D52:D58)</f>
        <v>0</v>
      </c>
      <c r="E59" s="44">
        <f>SUM(E52:E58)</f>
        <v>0</v>
      </c>
      <c r="F59" s="451">
        <f>SUM(F52:F58)</f>
        <v>0</v>
      </c>
    </row>
    <row r="60" ht="13.5" thickTop="1"/>
    <row r="61" spans="3:4" ht="13.5" thickBot="1">
      <c r="C61" s="480" t="str">
        <f>+C47</f>
        <v>CET CODE</v>
      </c>
      <c r="D61" s="463" t="str">
        <f>+D47</f>
        <v>AITS</v>
      </c>
    </row>
    <row r="62" spans="2:6" ht="17.25" thickBot="1" thickTop="1">
      <c r="B62" s="767" t="s">
        <v>232</v>
      </c>
      <c r="C62" s="764" t="str">
        <f>+C48</f>
        <v>PURPOSE (PARTICULARS OF PAYMENT MADE)/ TYPE OF PLANTS-AREA OF GARDEN</v>
      </c>
      <c r="D62" s="776" t="str">
        <f>+'GEN INFO'!E39</f>
        <v>MBA</v>
      </c>
      <c r="E62" s="776"/>
      <c r="F62" s="777"/>
    </row>
    <row r="63" spans="2:6" ht="15" customHeight="1">
      <c r="B63" s="768"/>
      <c r="C63" s="765"/>
      <c r="D63" s="770" t="str">
        <f>+D49</f>
        <v>AMOUNT 2018-2019</v>
      </c>
      <c r="E63" s="772" t="s">
        <v>247</v>
      </c>
      <c r="F63" s="774" t="str">
        <f>+F49</f>
        <v>AMOUNT 2017-2018</v>
      </c>
    </row>
    <row r="64" spans="2:6" ht="26.25" customHeight="1" thickBot="1">
      <c r="B64" s="769"/>
      <c r="C64" s="766"/>
      <c r="D64" s="771"/>
      <c r="E64" s="773"/>
      <c r="F64" s="775"/>
    </row>
    <row r="65" spans="2:6" ht="13.5" thickTop="1">
      <c r="B65" s="114"/>
      <c r="C65" s="265"/>
      <c r="D65" s="289"/>
      <c r="E65" s="39"/>
      <c r="F65" s="37"/>
    </row>
    <row r="66" spans="2:6" ht="12.75">
      <c r="B66" s="359"/>
      <c r="C66" s="39"/>
      <c r="D66" s="289">
        <v>0</v>
      </c>
      <c r="E66" s="39">
        <v>0</v>
      </c>
      <c r="F66" s="37">
        <v>0</v>
      </c>
    </row>
    <row r="67" spans="2:6" ht="12.75">
      <c r="B67" s="114"/>
      <c r="C67" s="39"/>
      <c r="D67" s="289"/>
      <c r="E67" s="39"/>
      <c r="F67" s="37"/>
    </row>
    <row r="68" spans="2:6" ht="12.75">
      <c r="B68" s="114"/>
      <c r="C68" s="39"/>
      <c r="D68" s="289"/>
      <c r="E68" s="39"/>
      <c r="F68" s="37"/>
    </row>
    <row r="69" spans="2:6" ht="12.75">
      <c r="B69" s="114"/>
      <c r="C69" s="39"/>
      <c r="D69" s="289"/>
      <c r="E69" s="39"/>
      <c r="F69" s="37"/>
    </row>
    <row r="70" spans="2:6" ht="12.75">
      <c r="B70" s="114"/>
      <c r="C70" s="39"/>
      <c r="D70" s="289"/>
      <c r="E70" s="39"/>
      <c r="F70" s="37"/>
    </row>
    <row r="71" spans="2:6" ht="12.75">
      <c r="B71" s="114"/>
      <c r="C71" s="357"/>
      <c r="D71" s="289"/>
      <c r="E71" s="39"/>
      <c r="F71" s="37"/>
    </row>
    <row r="72" spans="2:6" ht="15.75" customHeight="1" thickBot="1">
      <c r="B72" s="342" t="str">
        <f>+B59</f>
        <v>TOTAL EXPENDITURE SHOULD TALLY WITH AMOUNT IN ADMINISTRATIVE EXPENDITURE</v>
      </c>
      <c r="C72" s="338"/>
      <c r="D72" s="361">
        <f>SUM(D66:D71)</f>
        <v>0</v>
      </c>
      <c r="E72" s="44">
        <f>SUM(E66:E71)</f>
        <v>0</v>
      </c>
      <c r="F72" s="451">
        <f>SUM(F66:F71)</f>
        <v>0</v>
      </c>
    </row>
    <row r="73" ht="13.5" thickTop="1"/>
    <row r="74" spans="3:4" ht="13.5" thickBot="1">
      <c r="C74" s="480" t="str">
        <f>+C61</f>
        <v>CET CODE</v>
      </c>
      <c r="D74" s="463" t="str">
        <f>+D61</f>
        <v>AITS</v>
      </c>
    </row>
    <row r="75" spans="2:6" ht="17.25" customHeight="1" thickBot="1" thickTop="1">
      <c r="B75" s="767" t="s">
        <v>232</v>
      </c>
      <c r="C75" s="764" t="str">
        <f>+C62</f>
        <v>PURPOSE (PARTICULARS OF PAYMENT MADE)/ TYPE OF PLANTS-AREA OF GARDEN</v>
      </c>
      <c r="D75" s="776" t="str">
        <f>+'GEN INFO'!E41</f>
        <v>OTHERS IF ANY</v>
      </c>
      <c r="E75" s="776"/>
      <c r="F75" s="777"/>
    </row>
    <row r="76" spans="2:6" ht="15" customHeight="1">
      <c r="B76" s="768"/>
      <c r="C76" s="765"/>
      <c r="D76" s="770" t="str">
        <f>+D63</f>
        <v>AMOUNT 2018-2019</v>
      </c>
      <c r="E76" s="772" t="s">
        <v>247</v>
      </c>
      <c r="F76" s="774" t="str">
        <f>+F63</f>
        <v>AMOUNT 2017-2018</v>
      </c>
    </row>
    <row r="77" spans="2:6" ht="26.25" customHeight="1" thickBot="1">
      <c r="B77" s="769"/>
      <c r="C77" s="766"/>
      <c r="D77" s="771"/>
      <c r="E77" s="773"/>
      <c r="F77" s="775"/>
    </row>
    <row r="78" spans="2:6" ht="13.5" thickTop="1">
      <c r="B78" s="114"/>
      <c r="C78" s="265"/>
      <c r="D78" s="289"/>
      <c r="E78" s="39"/>
      <c r="F78" s="37"/>
    </row>
    <row r="79" spans="2:6" ht="12.75">
      <c r="B79" s="359"/>
      <c r="C79" s="39"/>
      <c r="D79" s="289">
        <v>0</v>
      </c>
      <c r="E79" s="39">
        <v>0</v>
      </c>
      <c r="F79" s="37">
        <v>0</v>
      </c>
    </row>
    <row r="80" spans="2:6" ht="12.75">
      <c r="B80" s="114"/>
      <c r="C80" s="357"/>
      <c r="D80" s="289"/>
      <c r="E80" s="39"/>
      <c r="F80" s="37"/>
    </row>
    <row r="81" spans="2:6" ht="15.75" customHeight="1" thickBot="1">
      <c r="B81" s="342" t="str">
        <f>+B72</f>
        <v>TOTAL EXPENDITURE SHOULD TALLY WITH AMOUNT IN ADMINISTRATIVE EXPENDITURE</v>
      </c>
      <c r="C81" s="338"/>
      <c r="D81" s="361">
        <f>SUM(D79:D80)</f>
        <v>0</v>
      </c>
      <c r="E81" s="44">
        <f>SUM(E79:E80)</f>
        <v>0</v>
      </c>
      <c r="F81" s="451">
        <f>SUM(F79:F80)</f>
        <v>0</v>
      </c>
    </row>
    <row r="82" ht="13.5" thickTop="1"/>
  </sheetData>
  <sheetProtection/>
  <mergeCells count="32">
    <mergeCell ref="F63:F64"/>
    <mergeCell ref="D62:F62"/>
    <mergeCell ref="F76:F77"/>
    <mergeCell ref="D75:F75"/>
    <mergeCell ref="E49:E50"/>
    <mergeCell ref="D76:D77"/>
    <mergeCell ref="D63:D64"/>
    <mergeCell ref="F8:F9"/>
    <mergeCell ref="D7:F7"/>
    <mergeCell ref="F23:F24"/>
    <mergeCell ref="D22:F22"/>
    <mergeCell ref="F49:F50"/>
    <mergeCell ref="D48:F48"/>
    <mergeCell ref="E8:E9"/>
    <mergeCell ref="D23:D24"/>
    <mergeCell ref="B75:B77"/>
    <mergeCell ref="C75:C77"/>
    <mergeCell ref="B2:E2"/>
    <mergeCell ref="B4:E4"/>
    <mergeCell ref="B7:B9"/>
    <mergeCell ref="C7:C9"/>
    <mergeCell ref="E23:E24"/>
    <mergeCell ref="D49:D50"/>
    <mergeCell ref="E76:E77"/>
    <mergeCell ref="B48:B50"/>
    <mergeCell ref="C48:C50"/>
    <mergeCell ref="B62:B64"/>
    <mergeCell ref="D8:D9"/>
    <mergeCell ref="E63:E64"/>
    <mergeCell ref="B22:B24"/>
    <mergeCell ref="C22:C24"/>
    <mergeCell ref="C62:C64"/>
  </mergeCells>
  <printOptions/>
  <pageMargins left="0.17" right="0.16" top="0.27" bottom="0.27" header="0.23" footer="0.18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B2:O8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.140625" style="92" customWidth="1"/>
    <col min="2" max="2" width="3.8515625" style="92" customWidth="1"/>
    <col min="3" max="3" width="8.140625" style="92" customWidth="1"/>
    <col min="4" max="4" width="30.140625" style="92" customWidth="1"/>
    <col min="5" max="5" width="12.421875" style="92" customWidth="1"/>
    <col min="6" max="6" width="13.140625" style="92" customWidth="1"/>
    <col min="7" max="7" width="15.00390625" style="92" bestFit="1" customWidth="1"/>
    <col min="8" max="8" width="14.8515625" style="92" bestFit="1" customWidth="1"/>
    <col min="9" max="9" width="13.57421875" style="92" customWidth="1"/>
    <col min="10" max="10" width="13.28125" style="92" customWidth="1"/>
    <col min="11" max="13" width="12.28125" style="92" customWidth="1"/>
    <col min="14" max="14" width="12.421875" style="92" customWidth="1"/>
    <col min="15" max="15" width="11.57421875" style="92" customWidth="1"/>
    <col min="16" max="16384" width="9.140625" style="92" customWidth="1"/>
  </cols>
  <sheetData>
    <row r="1" ht="15" customHeight="1"/>
    <row r="2" spans="2:14" ht="18">
      <c r="B2" s="762" t="str">
        <f>+'S-6'!B3</f>
        <v>ABC INSTITUTE OF TECHNOLOGY &amp; SCIENCE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</row>
    <row r="3" ht="15" customHeight="1"/>
    <row r="4" spans="2:14" ht="18">
      <c r="B4" s="763" t="s">
        <v>356</v>
      </c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</row>
    <row r="5" spans="2:13" ht="12.75">
      <c r="B5" s="93"/>
      <c r="C5" s="93"/>
      <c r="D5" s="40"/>
      <c r="E5" s="40"/>
      <c r="F5" s="40"/>
      <c r="G5" s="40"/>
      <c r="H5" s="40"/>
      <c r="I5" s="40"/>
      <c r="J5" s="40"/>
      <c r="L5" s="369"/>
      <c r="M5" s="461"/>
    </row>
    <row r="6" spans="2:14" ht="15">
      <c r="B6" s="93"/>
      <c r="C6" s="93"/>
      <c r="D6" s="40"/>
      <c r="E6" s="40"/>
      <c r="F6" s="40"/>
      <c r="G6" s="40"/>
      <c r="H6" s="40"/>
      <c r="I6" s="40"/>
      <c r="J6" s="40"/>
      <c r="K6" s="431" t="s">
        <v>313</v>
      </c>
      <c r="L6" s="40"/>
      <c r="M6" s="40"/>
      <c r="N6" s="341"/>
    </row>
    <row r="7" spans="2:13" ht="15">
      <c r="B7" s="93"/>
      <c r="C7" s="93"/>
      <c r="D7" s="40"/>
      <c r="E7" s="40"/>
      <c r="F7" s="40"/>
      <c r="G7" s="40"/>
      <c r="H7" s="40"/>
      <c r="I7" s="40"/>
      <c r="J7" s="40"/>
      <c r="K7" s="341" t="str">
        <f>+'S-8'!E5</f>
        <v>AMOUNT IN RUPEES</v>
      </c>
      <c r="L7" s="368"/>
      <c r="M7" s="460"/>
    </row>
    <row r="8" spans="2:14" ht="15.75" thickBot="1">
      <c r="B8" s="93"/>
      <c r="C8" s="93"/>
      <c r="D8" s="40"/>
      <c r="E8" s="40"/>
      <c r="F8" s="40"/>
      <c r="G8" s="40"/>
      <c r="H8" s="40" t="str">
        <f>+'S-8'!C6</f>
        <v>CET CODE</v>
      </c>
      <c r="I8" s="383" t="str">
        <f>+'S-8'!D6</f>
        <v>AITS</v>
      </c>
      <c r="J8" s="40"/>
      <c r="K8" s="40"/>
      <c r="L8" s="40"/>
      <c r="M8" s="40"/>
      <c r="N8" s="339"/>
    </row>
    <row r="9" spans="2:15" ht="15" customHeight="1" thickTop="1">
      <c r="B9" s="767" t="s">
        <v>232</v>
      </c>
      <c r="C9" s="764" t="s">
        <v>295</v>
      </c>
      <c r="D9" s="764" t="s">
        <v>342</v>
      </c>
      <c r="E9" s="790" t="str">
        <f>+'S-8'!D7</f>
        <v> B.TECH</v>
      </c>
      <c r="F9" s="791"/>
      <c r="G9" s="791"/>
      <c r="H9" s="791"/>
      <c r="I9" s="791"/>
      <c r="J9" s="791"/>
      <c r="K9" s="791"/>
      <c r="L9" s="791"/>
      <c r="M9" s="791"/>
      <c r="N9" s="791"/>
      <c r="O9" s="792"/>
    </row>
    <row r="10" spans="2:15" ht="15" customHeight="1">
      <c r="B10" s="768"/>
      <c r="C10" s="788"/>
      <c r="D10" s="765"/>
      <c r="E10" s="788" t="s">
        <v>251</v>
      </c>
      <c r="F10" s="788" t="s">
        <v>343</v>
      </c>
      <c r="G10" s="788" t="s">
        <v>267</v>
      </c>
      <c r="H10" s="788" t="s">
        <v>248</v>
      </c>
      <c r="I10" s="788" t="s">
        <v>252</v>
      </c>
      <c r="J10" s="788" t="s">
        <v>357</v>
      </c>
      <c r="K10" s="783" t="s">
        <v>241</v>
      </c>
      <c r="L10" s="784"/>
      <c r="M10" s="785"/>
      <c r="N10" s="778" t="s">
        <v>247</v>
      </c>
      <c r="O10" s="789" t="s">
        <v>405</v>
      </c>
    </row>
    <row r="11" spans="2:15" ht="48" customHeight="1" thickBot="1">
      <c r="B11" s="769"/>
      <c r="C11" s="771"/>
      <c r="D11" s="766"/>
      <c r="E11" s="771"/>
      <c r="F11" s="771"/>
      <c r="G11" s="771"/>
      <c r="H11" s="771"/>
      <c r="I11" s="771"/>
      <c r="J11" s="771"/>
      <c r="K11" s="360" t="s">
        <v>344</v>
      </c>
      <c r="L11" s="440" t="s">
        <v>497</v>
      </c>
      <c r="M11" s="360" t="s">
        <v>375</v>
      </c>
      <c r="N11" s="779"/>
      <c r="O11" s="775"/>
    </row>
    <row r="12" spans="2:15" ht="13.5" thickTop="1">
      <c r="B12" s="114"/>
      <c r="C12" s="116"/>
      <c r="D12" s="265"/>
      <c r="E12" s="289"/>
      <c r="F12" s="289"/>
      <c r="G12" s="289"/>
      <c r="H12" s="289"/>
      <c r="I12" s="289"/>
      <c r="J12" s="289" t="s">
        <v>358</v>
      </c>
      <c r="K12" s="289"/>
      <c r="L12" s="39"/>
      <c r="M12" s="39"/>
      <c r="N12" s="39"/>
      <c r="O12" s="37"/>
    </row>
    <row r="13" spans="2:15" ht="12.75">
      <c r="B13" s="359"/>
      <c r="C13" s="379"/>
      <c r="D13" s="39"/>
      <c r="E13" s="289"/>
      <c r="F13" s="289"/>
      <c r="G13" s="289"/>
      <c r="H13" s="289"/>
      <c r="I13" s="289"/>
      <c r="J13" s="289"/>
      <c r="K13" s="289">
        <v>20000</v>
      </c>
      <c r="L13" s="39">
        <v>200000</v>
      </c>
      <c r="M13" s="39">
        <f>+L13-K13</f>
        <v>180000</v>
      </c>
      <c r="N13" s="39">
        <v>2000</v>
      </c>
      <c r="O13" s="37"/>
    </row>
    <row r="14" spans="2:15" ht="12.75">
      <c r="B14" s="114"/>
      <c r="C14" s="116"/>
      <c r="D14" s="39"/>
      <c r="E14" s="289"/>
      <c r="F14" s="289"/>
      <c r="G14" s="289"/>
      <c r="H14" s="289"/>
      <c r="I14" s="289"/>
      <c r="J14" s="289"/>
      <c r="K14" s="289"/>
      <c r="L14" s="39"/>
      <c r="M14" s="39">
        <f aca="true" t="shared" si="0" ref="M14:M19">+L14-K14</f>
        <v>0</v>
      </c>
      <c r="N14" s="39"/>
      <c r="O14" s="37"/>
    </row>
    <row r="15" spans="2:15" ht="12.75">
      <c r="B15" s="114"/>
      <c r="C15" s="116"/>
      <c r="D15" s="39"/>
      <c r="E15" s="289"/>
      <c r="F15" s="289"/>
      <c r="G15" s="289"/>
      <c r="H15" s="289"/>
      <c r="I15" s="289"/>
      <c r="J15" s="289"/>
      <c r="K15" s="289"/>
      <c r="L15" s="39"/>
      <c r="M15" s="39">
        <f t="shared" si="0"/>
        <v>0</v>
      </c>
      <c r="N15" s="39"/>
      <c r="O15" s="37"/>
    </row>
    <row r="16" spans="2:15" ht="12.75">
      <c r="B16" s="114"/>
      <c r="C16" s="116"/>
      <c r="D16" s="39"/>
      <c r="E16" s="289"/>
      <c r="F16" s="289"/>
      <c r="G16" s="289"/>
      <c r="H16" s="289"/>
      <c r="I16" s="289"/>
      <c r="J16" s="289"/>
      <c r="K16" s="289"/>
      <c r="L16" s="39"/>
      <c r="M16" s="39">
        <f t="shared" si="0"/>
        <v>0</v>
      </c>
      <c r="N16" s="39"/>
      <c r="O16" s="37"/>
    </row>
    <row r="17" spans="2:15" ht="12.75">
      <c r="B17" s="359"/>
      <c r="C17" s="379"/>
      <c r="D17" s="39"/>
      <c r="E17" s="289"/>
      <c r="F17" s="289"/>
      <c r="G17" s="289"/>
      <c r="H17" s="289"/>
      <c r="I17" s="289"/>
      <c r="J17" s="289"/>
      <c r="K17" s="289"/>
      <c r="L17" s="39"/>
      <c r="M17" s="39">
        <f t="shared" si="0"/>
        <v>0</v>
      </c>
      <c r="N17" s="39"/>
      <c r="O17" s="37"/>
    </row>
    <row r="18" spans="2:15" ht="12.75">
      <c r="B18" s="114"/>
      <c r="C18" s="116"/>
      <c r="D18" s="39"/>
      <c r="E18" s="289"/>
      <c r="F18" s="289"/>
      <c r="G18" s="289"/>
      <c r="H18" s="289"/>
      <c r="I18" s="289"/>
      <c r="J18" s="289"/>
      <c r="K18" s="289"/>
      <c r="L18" s="39"/>
      <c r="M18" s="39">
        <f t="shared" si="0"/>
        <v>0</v>
      </c>
      <c r="N18" s="39"/>
      <c r="O18" s="37"/>
    </row>
    <row r="19" spans="2:15" ht="12.75">
      <c r="B19" s="114"/>
      <c r="C19" s="116"/>
      <c r="D19" s="39"/>
      <c r="E19" s="289"/>
      <c r="F19" s="289"/>
      <c r="G19" s="289"/>
      <c r="H19" s="289"/>
      <c r="I19" s="289"/>
      <c r="J19" s="289"/>
      <c r="K19" s="289"/>
      <c r="L19" s="39"/>
      <c r="M19" s="39">
        <f t="shared" si="0"/>
        <v>0</v>
      </c>
      <c r="N19" s="39"/>
      <c r="O19" s="37"/>
    </row>
    <row r="20" spans="2:15" ht="12.75">
      <c r="B20" s="114"/>
      <c r="C20" s="116"/>
      <c r="D20" s="39"/>
      <c r="E20" s="289"/>
      <c r="F20" s="289"/>
      <c r="G20" s="289"/>
      <c r="H20" s="289"/>
      <c r="I20" s="289"/>
      <c r="J20" s="289"/>
      <c r="K20" s="289"/>
      <c r="L20" s="39"/>
      <c r="M20" s="39"/>
      <c r="N20" s="39"/>
      <c r="O20" s="37"/>
    </row>
    <row r="21" spans="2:15" ht="12.75">
      <c r="B21" s="114"/>
      <c r="C21" s="116"/>
      <c r="D21" s="357"/>
      <c r="E21" s="289"/>
      <c r="F21" s="289"/>
      <c r="G21" s="289"/>
      <c r="H21" s="289"/>
      <c r="I21" s="289"/>
      <c r="J21" s="289"/>
      <c r="K21" s="289"/>
      <c r="L21" s="39"/>
      <c r="M21" s="39"/>
      <c r="N21" s="39"/>
      <c r="O21" s="37"/>
    </row>
    <row r="22" spans="2:15" ht="15.75" customHeight="1" thickBot="1">
      <c r="B22" s="342" t="s">
        <v>262</v>
      </c>
      <c r="C22" s="338"/>
      <c r="D22" s="338"/>
      <c r="E22" s="361"/>
      <c r="F22" s="361"/>
      <c r="G22" s="361"/>
      <c r="H22" s="361"/>
      <c r="I22" s="361"/>
      <c r="J22" s="361"/>
      <c r="K22" s="361">
        <f>SUM(K13:K21)</f>
        <v>20000</v>
      </c>
      <c r="L22" s="389"/>
      <c r="M22" s="389">
        <f>SUM(M13:M21)</f>
        <v>180000</v>
      </c>
      <c r="N22" s="44">
        <f>SUM(N13:N21)</f>
        <v>2000</v>
      </c>
      <c r="O22" s="451"/>
    </row>
    <row r="23" ht="13.5" thickTop="1"/>
    <row r="24" spans="8:9" ht="13.5" thickBot="1">
      <c r="H24" s="92" t="str">
        <f>+H8</f>
        <v>CET CODE</v>
      </c>
      <c r="I24" s="463" t="str">
        <f>+I8</f>
        <v>AITS</v>
      </c>
    </row>
    <row r="25" spans="2:15" ht="16.5" customHeight="1" thickTop="1">
      <c r="B25" s="767" t="s">
        <v>232</v>
      </c>
      <c r="C25" s="764" t="str">
        <f>+C9</f>
        <v>DATE OF EVENT</v>
      </c>
      <c r="D25" s="764" t="s">
        <v>103</v>
      </c>
      <c r="E25" s="790" t="str">
        <f>+'S-8'!D22</f>
        <v> M.TECH</v>
      </c>
      <c r="F25" s="791"/>
      <c r="G25" s="791"/>
      <c r="H25" s="791"/>
      <c r="I25" s="791"/>
      <c r="J25" s="791"/>
      <c r="K25" s="791"/>
      <c r="L25" s="791"/>
      <c r="M25" s="791"/>
      <c r="N25" s="791"/>
      <c r="O25" s="792"/>
    </row>
    <row r="26" spans="2:15" ht="15" customHeight="1">
      <c r="B26" s="768"/>
      <c r="C26" s="788"/>
      <c r="D26" s="765"/>
      <c r="E26" s="786" t="str">
        <f aca="true" t="shared" si="1" ref="E26:K26">+E10</f>
        <v>VENUE</v>
      </c>
      <c r="F26" s="786" t="str">
        <f t="shared" si="1"/>
        <v>SUBJECT/ TOPIC</v>
      </c>
      <c r="G26" s="786" t="str">
        <f t="shared" si="1"/>
        <v>NO. OF HOURS</v>
      </c>
      <c r="H26" s="786" t="str">
        <f t="shared" si="1"/>
        <v>No of STUDENTS ATTENDED</v>
      </c>
      <c r="I26" s="786" t="str">
        <f t="shared" si="1"/>
        <v>MAIN SPEAKERS</v>
      </c>
      <c r="J26" s="786" t="str">
        <f t="shared" si="1"/>
        <v>NAME OF THE AGENCY/ PERSON IF PAYMENT MADE</v>
      </c>
      <c r="K26" s="780" t="str">
        <f t="shared" si="1"/>
        <v>AMOUNT</v>
      </c>
      <c r="L26" s="780"/>
      <c r="M26" s="465"/>
      <c r="N26" s="781" t="str">
        <f>+N10</f>
        <v>TDS IF ANY</v>
      </c>
      <c r="O26" s="789" t="str">
        <f>+O10</f>
        <v>EXPENDITURE INCURRED 2017-2018</v>
      </c>
    </row>
    <row r="27" spans="2:15" ht="48.75" thickBot="1">
      <c r="B27" s="769"/>
      <c r="C27" s="771"/>
      <c r="D27" s="766"/>
      <c r="E27" s="787"/>
      <c r="F27" s="787"/>
      <c r="G27" s="787"/>
      <c r="H27" s="787"/>
      <c r="I27" s="787"/>
      <c r="J27" s="787"/>
      <c r="K27" s="360" t="str">
        <f>+K11</f>
        <v>COLLECTED FROM THE STUDENTS</v>
      </c>
      <c r="L27" s="360" t="str">
        <f>+L11</f>
        <v>EXPENDITURE INCURRED 2018-2019</v>
      </c>
      <c r="M27" s="466" t="str">
        <f>+M11</f>
        <v>NET EXPENDITURE</v>
      </c>
      <c r="N27" s="782"/>
      <c r="O27" s="775"/>
    </row>
    <row r="28" spans="2:15" ht="13.5" thickTop="1">
      <c r="B28" s="114"/>
      <c r="C28" s="116"/>
      <c r="D28" s="265"/>
      <c r="E28" s="289"/>
      <c r="F28" s="289"/>
      <c r="G28" s="289"/>
      <c r="H28" s="289"/>
      <c r="I28" s="289"/>
      <c r="J28" s="289"/>
      <c r="K28" s="289"/>
      <c r="L28" s="39"/>
      <c r="M28" s="39"/>
      <c r="N28" s="39"/>
      <c r="O28" s="37"/>
    </row>
    <row r="29" spans="2:15" ht="12.75">
      <c r="B29" s="359"/>
      <c r="C29" s="379"/>
      <c r="D29" s="39"/>
      <c r="E29" s="289"/>
      <c r="F29" s="289"/>
      <c r="G29" s="289"/>
      <c r="H29" s="289"/>
      <c r="I29" s="289"/>
      <c r="J29" s="289"/>
      <c r="K29" s="289">
        <v>0</v>
      </c>
      <c r="L29" s="39"/>
      <c r="M29" s="39"/>
      <c r="N29" s="39">
        <v>0</v>
      </c>
      <c r="O29" s="37"/>
    </row>
    <row r="30" spans="2:15" ht="12.75">
      <c r="B30" s="114"/>
      <c r="C30" s="116"/>
      <c r="D30" s="39"/>
      <c r="E30" s="289"/>
      <c r="F30" s="289"/>
      <c r="G30" s="289"/>
      <c r="H30" s="289"/>
      <c r="I30" s="289"/>
      <c r="J30" s="289"/>
      <c r="K30" s="289"/>
      <c r="L30" s="39"/>
      <c r="M30" s="39"/>
      <c r="N30" s="39"/>
      <c r="O30" s="37"/>
    </row>
    <row r="31" spans="2:15" ht="12.75">
      <c r="B31" s="114"/>
      <c r="C31" s="116"/>
      <c r="D31" s="39"/>
      <c r="E31" s="289"/>
      <c r="F31" s="289"/>
      <c r="G31" s="289"/>
      <c r="H31" s="289"/>
      <c r="I31" s="289"/>
      <c r="J31" s="289"/>
      <c r="K31" s="289"/>
      <c r="L31" s="39"/>
      <c r="M31" s="39"/>
      <c r="N31" s="39"/>
      <c r="O31" s="37"/>
    </row>
    <row r="32" spans="2:15" ht="12.75">
      <c r="B32" s="359"/>
      <c r="C32" s="379"/>
      <c r="D32" s="39"/>
      <c r="E32" s="289"/>
      <c r="F32" s="289"/>
      <c r="G32" s="289"/>
      <c r="H32" s="289"/>
      <c r="I32" s="289"/>
      <c r="J32" s="289"/>
      <c r="K32" s="289"/>
      <c r="L32" s="39"/>
      <c r="M32" s="39"/>
      <c r="N32" s="39"/>
      <c r="O32" s="37"/>
    </row>
    <row r="33" spans="2:15" ht="12.75">
      <c r="B33" s="114"/>
      <c r="C33" s="116"/>
      <c r="D33" s="39"/>
      <c r="E33" s="289"/>
      <c r="F33" s="289"/>
      <c r="G33" s="289"/>
      <c r="H33" s="289"/>
      <c r="I33" s="289"/>
      <c r="J33" s="289"/>
      <c r="K33" s="289"/>
      <c r="L33" s="39"/>
      <c r="M33" s="39"/>
      <c r="N33" s="39"/>
      <c r="O33" s="37"/>
    </row>
    <row r="34" spans="2:15" ht="12.75">
      <c r="B34" s="114"/>
      <c r="C34" s="116"/>
      <c r="D34" s="39"/>
      <c r="E34" s="289"/>
      <c r="F34" s="289"/>
      <c r="G34" s="289"/>
      <c r="H34" s="289"/>
      <c r="I34" s="289"/>
      <c r="J34" s="289"/>
      <c r="K34" s="289"/>
      <c r="L34" s="39"/>
      <c r="M34" s="39"/>
      <c r="N34" s="39"/>
      <c r="O34" s="37"/>
    </row>
    <row r="35" spans="2:15" ht="12.75">
      <c r="B35" s="114"/>
      <c r="C35" s="116"/>
      <c r="D35" s="39"/>
      <c r="E35" s="289"/>
      <c r="F35" s="289"/>
      <c r="G35" s="289"/>
      <c r="H35" s="289"/>
      <c r="I35" s="289"/>
      <c r="J35" s="289"/>
      <c r="K35" s="289"/>
      <c r="L35" s="39"/>
      <c r="M35" s="39"/>
      <c r="N35" s="39"/>
      <c r="O35" s="37"/>
    </row>
    <row r="36" spans="2:15" ht="12.75">
      <c r="B36" s="114"/>
      <c r="C36" s="116"/>
      <c r="D36" s="357"/>
      <c r="E36" s="289"/>
      <c r="F36" s="289"/>
      <c r="G36" s="289"/>
      <c r="H36" s="289"/>
      <c r="I36" s="289"/>
      <c r="J36" s="289"/>
      <c r="K36" s="289"/>
      <c r="L36" s="39"/>
      <c r="M36" s="39"/>
      <c r="N36" s="39"/>
      <c r="O36" s="37"/>
    </row>
    <row r="37" spans="2:15" ht="15.75" customHeight="1" thickBot="1">
      <c r="B37" s="342" t="str">
        <f>+B22</f>
        <v>TOTAL EXPENDITURE SHOULD TALLY WITH AMOUNT IN ADMINISTRATIVE EXPENDITURE</v>
      </c>
      <c r="C37" s="338"/>
      <c r="D37" s="338"/>
      <c r="E37" s="361"/>
      <c r="F37" s="361"/>
      <c r="G37" s="361"/>
      <c r="H37" s="361"/>
      <c r="I37" s="361"/>
      <c r="J37" s="361"/>
      <c r="K37" s="361">
        <f>SUM(K29:K36)</f>
        <v>0</v>
      </c>
      <c r="L37" s="389"/>
      <c r="M37" s="389"/>
      <c r="N37" s="44">
        <f>SUM(N29:N36)</f>
        <v>0</v>
      </c>
      <c r="O37" s="451"/>
    </row>
    <row r="38" ht="13.5" thickTop="1"/>
    <row r="49" ht="15.75">
      <c r="K49" s="362" t="str">
        <f>+K6</f>
        <v>SCHEDULE -9</v>
      </c>
    </row>
    <row r="50" spans="11:13" ht="15.75">
      <c r="K50" s="490" t="str">
        <f>+K7</f>
        <v>AMOUNT IN RUPEES</v>
      </c>
      <c r="L50" s="362"/>
      <c r="M50" s="362"/>
    </row>
    <row r="51" spans="8:9" ht="13.5" thickBot="1">
      <c r="H51" s="92" t="str">
        <f>+H24</f>
        <v>CET CODE</v>
      </c>
      <c r="I51" s="463" t="str">
        <f>+I24</f>
        <v>AITS</v>
      </c>
    </row>
    <row r="52" spans="2:15" ht="16.5" thickTop="1">
      <c r="B52" s="767" t="s">
        <v>232</v>
      </c>
      <c r="C52" s="764" t="str">
        <f>+C25</f>
        <v>DATE OF EVENT</v>
      </c>
      <c r="D52" s="764" t="s">
        <v>103</v>
      </c>
      <c r="E52" s="790" t="str">
        <f>+'S-8'!D48</f>
        <v>MCA</v>
      </c>
      <c r="F52" s="791"/>
      <c r="G52" s="791"/>
      <c r="H52" s="791"/>
      <c r="I52" s="791"/>
      <c r="J52" s="791"/>
      <c r="K52" s="791"/>
      <c r="L52" s="791"/>
      <c r="M52" s="791"/>
      <c r="N52" s="791"/>
      <c r="O52" s="792"/>
    </row>
    <row r="53" spans="2:15" ht="15">
      <c r="B53" s="768"/>
      <c r="C53" s="788"/>
      <c r="D53" s="765"/>
      <c r="E53" s="786" t="str">
        <f aca="true" t="shared" si="2" ref="E53:K53">+E26</f>
        <v>VENUE</v>
      </c>
      <c r="F53" s="786" t="str">
        <f t="shared" si="2"/>
        <v>SUBJECT/ TOPIC</v>
      </c>
      <c r="G53" s="786" t="str">
        <f t="shared" si="2"/>
        <v>NO. OF HOURS</v>
      </c>
      <c r="H53" s="786" t="str">
        <f t="shared" si="2"/>
        <v>No of STUDENTS ATTENDED</v>
      </c>
      <c r="I53" s="786" t="str">
        <f t="shared" si="2"/>
        <v>MAIN SPEAKERS</v>
      </c>
      <c r="J53" s="786" t="str">
        <f t="shared" si="2"/>
        <v>NAME OF THE AGENCY/ PERSON IF PAYMENT MADE</v>
      </c>
      <c r="K53" s="780" t="str">
        <f t="shared" si="2"/>
        <v>AMOUNT</v>
      </c>
      <c r="L53" s="780"/>
      <c r="M53" s="465"/>
      <c r="N53" s="781" t="str">
        <f>+N26</f>
        <v>TDS IF ANY</v>
      </c>
      <c r="O53" s="789" t="str">
        <f>+O26</f>
        <v>EXPENDITURE INCURRED 2017-2018</v>
      </c>
    </row>
    <row r="54" spans="2:15" ht="48.75" thickBot="1">
      <c r="B54" s="769"/>
      <c r="C54" s="771"/>
      <c r="D54" s="766"/>
      <c r="E54" s="787"/>
      <c r="F54" s="787"/>
      <c r="G54" s="787"/>
      <c r="H54" s="787"/>
      <c r="I54" s="787"/>
      <c r="J54" s="787"/>
      <c r="K54" s="360" t="str">
        <f>+K27</f>
        <v>COLLECTED FROM THE STUDENTS</v>
      </c>
      <c r="L54" s="360" t="str">
        <f>+L27</f>
        <v>EXPENDITURE INCURRED 2018-2019</v>
      </c>
      <c r="M54" s="466" t="str">
        <f>+M27</f>
        <v>NET EXPENDITURE</v>
      </c>
      <c r="N54" s="782"/>
      <c r="O54" s="775"/>
    </row>
    <row r="55" spans="2:15" ht="13.5" thickTop="1">
      <c r="B55" s="114"/>
      <c r="C55" s="116"/>
      <c r="D55" s="265"/>
      <c r="E55" s="289"/>
      <c r="F55" s="289"/>
      <c r="G55" s="289"/>
      <c r="H55" s="289"/>
      <c r="I55" s="289"/>
      <c r="J55" s="289"/>
      <c r="K55" s="289"/>
      <c r="L55" s="39"/>
      <c r="M55" s="39"/>
      <c r="N55" s="39"/>
      <c r="O55" s="37"/>
    </row>
    <row r="56" spans="2:15" ht="12.75">
      <c r="B56" s="359"/>
      <c r="C56" s="379"/>
      <c r="D56" s="39"/>
      <c r="E56" s="289"/>
      <c r="F56" s="289"/>
      <c r="G56" s="289"/>
      <c r="H56" s="289"/>
      <c r="I56" s="289"/>
      <c r="J56" s="289"/>
      <c r="K56" s="289">
        <v>0</v>
      </c>
      <c r="L56" s="39"/>
      <c r="M56" s="39"/>
      <c r="N56" s="39">
        <v>0</v>
      </c>
      <c r="O56" s="37"/>
    </row>
    <row r="57" spans="2:15" ht="12.75">
      <c r="B57" s="114"/>
      <c r="C57" s="116"/>
      <c r="D57" s="39"/>
      <c r="E57" s="289"/>
      <c r="F57" s="289"/>
      <c r="G57" s="289"/>
      <c r="H57" s="289"/>
      <c r="I57" s="289"/>
      <c r="J57" s="289"/>
      <c r="K57" s="289"/>
      <c r="L57" s="39"/>
      <c r="M57" s="39"/>
      <c r="N57" s="39"/>
      <c r="O57" s="37"/>
    </row>
    <row r="58" spans="2:15" ht="12.75">
      <c r="B58" s="114"/>
      <c r="C58" s="116"/>
      <c r="D58" s="39"/>
      <c r="E58" s="289"/>
      <c r="F58" s="289"/>
      <c r="G58" s="289"/>
      <c r="H58" s="289"/>
      <c r="I58" s="289"/>
      <c r="J58" s="289"/>
      <c r="K58" s="289"/>
      <c r="L58" s="39"/>
      <c r="M58" s="39"/>
      <c r="N58" s="39"/>
      <c r="O58" s="37"/>
    </row>
    <row r="59" spans="2:15" ht="12.75">
      <c r="B59" s="114"/>
      <c r="C59" s="116"/>
      <c r="D59" s="357"/>
      <c r="E59" s="289"/>
      <c r="F59" s="289"/>
      <c r="G59" s="289"/>
      <c r="H59" s="289"/>
      <c r="I59" s="289"/>
      <c r="J59" s="289"/>
      <c r="K59" s="289"/>
      <c r="L59" s="39"/>
      <c r="M59" s="39"/>
      <c r="N59" s="39"/>
      <c r="O59" s="37"/>
    </row>
    <row r="60" spans="2:15" ht="15.75" customHeight="1" thickBot="1">
      <c r="B60" s="342" t="str">
        <f>+B37</f>
        <v>TOTAL EXPENDITURE SHOULD TALLY WITH AMOUNT IN ADMINISTRATIVE EXPENDITURE</v>
      </c>
      <c r="C60" s="338"/>
      <c r="D60" s="338"/>
      <c r="E60" s="361"/>
      <c r="F60" s="361"/>
      <c r="G60" s="361"/>
      <c r="H60" s="361"/>
      <c r="I60" s="361"/>
      <c r="J60" s="361"/>
      <c r="K60" s="361">
        <f>SUM(K56:K59)</f>
        <v>0</v>
      </c>
      <c r="L60" s="389"/>
      <c r="M60" s="389"/>
      <c r="N60" s="44">
        <f>SUM(N56:N59)</f>
        <v>0</v>
      </c>
      <c r="O60" s="451"/>
    </row>
    <row r="61" ht="13.5" thickTop="1"/>
    <row r="62" spans="8:9" ht="13.5" thickBot="1">
      <c r="H62" s="92" t="str">
        <f>+H51</f>
        <v>CET CODE</v>
      </c>
      <c r="I62" s="463" t="str">
        <f>+I51</f>
        <v>AITS</v>
      </c>
    </row>
    <row r="63" spans="2:15" ht="16.5" thickTop="1">
      <c r="B63" s="767" t="s">
        <v>232</v>
      </c>
      <c r="C63" s="764" t="str">
        <f>+C52</f>
        <v>DATE OF EVENT</v>
      </c>
      <c r="D63" s="764" t="s">
        <v>103</v>
      </c>
      <c r="E63" s="790" t="str">
        <f>+'S-8'!D62</f>
        <v>MBA</v>
      </c>
      <c r="F63" s="791"/>
      <c r="G63" s="791"/>
      <c r="H63" s="791"/>
      <c r="I63" s="791"/>
      <c r="J63" s="791"/>
      <c r="K63" s="791"/>
      <c r="L63" s="791"/>
      <c r="M63" s="791"/>
      <c r="N63" s="791"/>
      <c r="O63" s="792"/>
    </row>
    <row r="64" spans="2:15" ht="15" customHeight="1">
      <c r="B64" s="768"/>
      <c r="C64" s="788"/>
      <c r="D64" s="765"/>
      <c r="E64" s="786" t="str">
        <f aca="true" t="shared" si="3" ref="E64:K64">+E53</f>
        <v>VENUE</v>
      </c>
      <c r="F64" s="786" t="str">
        <f t="shared" si="3"/>
        <v>SUBJECT/ TOPIC</v>
      </c>
      <c r="G64" s="786" t="str">
        <f t="shared" si="3"/>
        <v>NO. OF HOURS</v>
      </c>
      <c r="H64" s="786" t="str">
        <f t="shared" si="3"/>
        <v>No of STUDENTS ATTENDED</v>
      </c>
      <c r="I64" s="786" t="str">
        <f t="shared" si="3"/>
        <v>MAIN SPEAKERS</v>
      </c>
      <c r="J64" s="786" t="str">
        <f t="shared" si="3"/>
        <v>NAME OF THE AGENCY/ PERSON IF PAYMENT MADE</v>
      </c>
      <c r="K64" s="780" t="str">
        <f t="shared" si="3"/>
        <v>AMOUNT</v>
      </c>
      <c r="L64" s="780"/>
      <c r="M64" s="465"/>
      <c r="N64" s="781" t="str">
        <f>+N53</f>
        <v>TDS IF ANY</v>
      </c>
      <c r="O64" s="789" t="str">
        <f>+O53</f>
        <v>EXPENDITURE INCURRED 2017-2018</v>
      </c>
    </row>
    <row r="65" spans="2:15" ht="48.75" thickBot="1">
      <c r="B65" s="769"/>
      <c r="C65" s="771"/>
      <c r="D65" s="766"/>
      <c r="E65" s="787"/>
      <c r="F65" s="787"/>
      <c r="G65" s="787"/>
      <c r="H65" s="787"/>
      <c r="I65" s="787"/>
      <c r="J65" s="787"/>
      <c r="K65" s="360" t="str">
        <f>+K54</f>
        <v>COLLECTED FROM THE STUDENTS</v>
      </c>
      <c r="L65" s="360" t="str">
        <f>+L54</f>
        <v>EXPENDITURE INCURRED 2018-2019</v>
      </c>
      <c r="M65" s="466" t="str">
        <f>+M54</f>
        <v>NET EXPENDITURE</v>
      </c>
      <c r="N65" s="782"/>
      <c r="O65" s="775"/>
    </row>
    <row r="66" spans="2:15" ht="13.5" thickTop="1">
      <c r="B66" s="114"/>
      <c r="C66" s="116"/>
      <c r="D66" s="265"/>
      <c r="E66" s="289"/>
      <c r="F66" s="289"/>
      <c r="G66" s="289"/>
      <c r="H66" s="289"/>
      <c r="I66" s="289"/>
      <c r="J66" s="289"/>
      <c r="K66" s="289"/>
      <c r="L66" s="39"/>
      <c r="M66" s="39"/>
      <c r="N66" s="39"/>
      <c r="O66" s="37"/>
    </row>
    <row r="67" spans="2:15" ht="12.75">
      <c r="B67" s="359"/>
      <c r="C67" s="379"/>
      <c r="D67" s="39"/>
      <c r="E67" s="289"/>
      <c r="F67" s="289"/>
      <c r="G67" s="289"/>
      <c r="H67" s="289"/>
      <c r="I67" s="289"/>
      <c r="J67" s="289"/>
      <c r="K67" s="289">
        <v>0</v>
      </c>
      <c r="L67" s="39"/>
      <c r="M67" s="39"/>
      <c r="N67" s="39">
        <v>0</v>
      </c>
      <c r="O67" s="37"/>
    </row>
    <row r="68" spans="2:15" ht="12.75">
      <c r="B68" s="114"/>
      <c r="C68" s="116"/>
      <c r="D68" s="39"/>
      <c r="E68" s="289"/>
      <c r="F68" s="289"/>
      <c r="G68" s="289"/>
      <c r="H68" s="289"/>
      <c r="I68" s="289"/>
      <c r="J68" s="289"/>
      <c r="K68" s="289"/>
      <c r="L68" s="39"/>
      <c r="M68" s="39"/>
      <c r="N68" s="39"/>
      <c r="O68" s="37"/>
    </row>
    <row r="69" spans="2:15" ht="12.75">
      <c r="B69" s="114"/>
      <c r="C69" s="116"/>
      <c r="D69" s="39"/>
      <c r="E69" s="289"/>
      <c r="F69" s="289"/>
      <c r="G69" s="289"/>
      <c r="H69" s="289"/>
      <c r="I69" s="289"/>
      <c r="J69" s="289"/>
      <c r="K69" s="289"/>
      <c r="L69" s="39"/>
      <c r="M69" s="39"/>
      <c r="N69" s="39"/>
      <c r="O69" s="37"/>
    </row>
    <row r="70" spans="2:15" ht="12.75">
      <c r="B70" s="114"/>
      <c r="C70" s="116"/>
      <c r="D70" s="39"/>
      <c r="E70" s="289"/>
      <c r="F70" s="289"/>
      <c r="G70" s="289"/>
      <c r="H70" s="289"/>
      <c r="I70" s="289"/>
      <c r="J70" s="289"/>
      <c r="K70" s="289"/>
      <c r="L70" s="39"/>
      <c r="M70" s="39"/>
      <c r="N70" s="39"/>
      <c r="O70" s="37"/>
    </row>
    <row r="71" spans="2:15" ht="12.75">
      <c r="B71" s="114"/>
      <c r="C71" s="116"/>
      <c r="D71" s="357"/>
      <c r="E71" s="289"/>
      <c r="F71" s="289"/>
      <c r="G71" s="289"/>
      <c r="H71" s="289"/>
      <c r="I71" s="289"/>
      <c r="J71" s="289"/>
      <c r="K71" s="289"/>
      <c r="L71" s="39"/>
      <c r="M71" s="39"/>
      <c r="N71" s="39"/>
      <c r="O71" s="37"/>
    </row>
    <row r="72" spans="2:15" ht="15.75" customHeight="1" thickBot="1">
      <c r="B72" s="342" t="str">
        <f>+B60</f>
        <v>TOTAL EXPENDITURE SHOULD TALLY WITH AMOUNT IN ADMINISTRATIVE EXPENDITURE</v>
      </c>
      <c r="C72" s="338"/>
      <c r="D72" s="338"/>
      <c r="E72" s="361"/>
      <c r="F72" s="361"/>
      <c r="G72" s="361"/>
      <c r="H72" s="361"/>
      <c r="I72" s="361"/>
      <c r="J72" s="361"/>
      <c r="K72" s="361">
        <f>SUM(K67:K71)</f>
        <v>0</v>
      </c>
      <c r="L72" s="389"/>
      <c r="M72" s="389"/>
      <c r="N72" s="44">
        <f>SUM(N67:N71)</f>
        <v>0</v>
      </c>
      <c r="O72" s="451"/>
    </row>
    <row r="73" ht="13.5" thickTop="1"/>
    <row r="74" spans="8:9" ht="13.5" thickBot="1">
      <c r="H74" s="92" t="str">
        <f>+H62</f>
        <v>CET CODE</v>
      </c>
      <c r="I74" s="463" t="str">
        <f>+I62</f>
        <v>AITS</v>
      </c>
    </row>
    <row r="75" spans="2:15" ht="16.5" customHeight="1" thickTop="1">
      <c r="B75" s="767" t="s">
        <v>232</v>
      </c>
      <c r="C75" s="764" t="str">
        <f>+C63</f>
        <v>DATE OF EVENT</v>
      </c>
      <c r="D75" s="764" t="s">
        <v>103</v>
      </c>
      <c r="E75" s="790" t="str">
        <f>+'S-8'!D75</f>
        <v>OTHERS IF ANY</v>
      </c>
      <c r="F75" s="791"/>
      <c r="G75" s="791"/>
      <c r="H75" s="791"/>
      <c r="I75" s="791"/>
      <c r="J75" s="791"/>
      <c r="K75" s="791"/>
      <c r="L75" s="791"/>
      <c r="M75" s="791"/>
      <c r="N75" s="791"/>
      <c r="O75" s="792"/>
    </row>
    <row r="76" spans="2:15" ht="15">
      <c r="B76" s="768"/>
      <c r="C76" s="788"/>
      <c r="D76" s="765"/>
      <c r="E76" s="786" t="str">
        <f aca="true" t="shared" si="4" ref="E76:J76">+E64</f>
        <v>VENUE</v>
      </c>
      <c r="F76" s="786" t="str">
        <f t="shared" si="4"/>
        <v>SUBJECT/ TOPIC</v>
      </c>
      <c r="G76" s="786" t="str">
        <f t="shared" si="4"/>
        <v>NO. OF HOURS</v>
      </c>
      <c r="H76" s="786" t="str">
        <f t="shared" si="4"/>
        <v>No of STUDENTS ATTENDED</v>
      </c>
      <c r="I76" s="786" t="str">
        <f t="shared" si="4"/>
        <v>MAIN SPEAKERS</v>
      </c>
      <c r="J76" s="786" t="str">
        <f t="shared" si="4"/>
        <v>NAME OF THE AGENCY/ PERSON IF PAYMENT MADE</v>
      </c>
      <c r="K76" s="780" t="str">
        <f>+K53</f>
        <v>AMOUNT</v>
      </c>
      <c r="L76" s="780"/>
      <c r="M76" s="465"/>
      <c r="N76" s="781" t="str">
        <f>+N64</f>
        <v>TDS IF ANY</v>
      </c>
      <c r="O76" s="789" t="str">
        <f>+O64</f>
        <v>EXPENDITURE INCURRED 2017-2018</v>
      </c>
    </row>
    <row r="77" spans="2:15" ht="48.75" thickBot="1">
      <c r="B77" s="769"/>
      <c r="C77" s="771"/>
      <c r="D77" s="766"/>
      <c r="E77" s="787"/>
      <c r="F77" s="787"/>
      <c r="G77" s="787"/>
      <c r="H77" s="787"/>
      <c r="I77" s="787"/>
      <c r="J77" s="787"/>
      <c r="K77" s="360" t="str">
        <f>+K65</f>
        <v>COLLECTED FROM THE STUDENTS</v>
      </c>
      <c r="L77" s="360" t="str">
        <f>+L65</f>
        <v>EXPENDITURE INCURRED 2018-2019</v>
      </c>
      <c r="M77" s="466" t="str">
        <f>+M65</f>
        <v>NET EXPENDITURE</v>
      </c>
      <c r="N77" s="782"/>
      <c r="O77" s="775"/>
    </row>
    <row r="78" spans="2:15" ht="13.5" thickTop="1">
      <c r="B78" s="114"/>
      <c r="C78" s="116"/>
      <c r="D78" s="265"/>
      <c r="E78" s="289"/>
      <c r="F78" s="289"/>
      <c r="G78" s="289"/>
      <c r="H78" s="289"/>
      <c r="I78" s="289"/>
      <c r="J78" s="289"/>
      <c r="K78" s="289"/>
      <c r="L78" s="39"/>
      <c r="M78" s="39"/>
      <c r="N78" s="39"/>
      <c r="O78" s="37"/>
    </row>
    <row r="79" spans="2:15" ht="12.75">
      <c r="B79" s="359"/>
      <c r="C79" s="379"/>
      <c r="D79" s="39"/>
      <c r="E79" s="289"/>
      <c r="F79" s="289"/>
      <c r="G79" s="289"/>
      <c r="H79" s="289"/>
      <c r="I79" s="289"/>
      <c r="J79" s="289"/>
      <c r="K79" s="289">
        <v>0</v>
      </c>
      <c r="L79" s="39"/>
      <c r="M79" s="39"/>
      <c r="N79" s="39">
        <v>0</v>
      </c>
      <c r="O79" s="37"/>
    </row>
    <row r="80" spans="2:15" ht="12.75">
      <c r="B80" s="114"/>
      <c r="C80" s="116"/>
      <c r="D80" s="39"/>
      <c r="E80" s="289"/>
      <c r="F80" s="289"/>
      <c r="G80" s="289"/>
      <c r="H80" s="289"/>
      <c r="I80" s="289"/>
      <c r="J80" s="289"/>
      <c r="K80" s="289"/>
      <c r="L80" s="39"/>
      <c r="M80" s="39"/>
      <c r="N80" s="39"/>
      <c r="O80" s="37"/>
    </row>
    <row r="81" spans="2:15" ht="12.75">
      <c r="B81" s="114"/>
      <c r="C81" s="116"/>
      <c r="D81" s="39"/>
      <c r="E81" s="289"/>
      <c r="F81" s="289"/>
      <c r="G81" s="289"/>
      <c r="H81" s="289"/>
      <c r="I81" s="289"/>
      <c r="J81" s="289"/>
      <c r="K81" s="289"/>
      <c r="L81" s="39"/>
      <c r="M81" s="39"/>
      <c r="N81" s="39"/>
      <c r="O81" s="37"/>
    </row>
    <row r="82" spans="2:15" ht="12.75">
      <c r="B82" s="114"/>
      <c r="C82" s="116"/>
      <c r="D82" s="357"/>
      <c r="E82" s="289"/>
      <c r="F82" s="289"/>
      <c r="G82" s="289"/>
      <c r="H82" s="289"/>
      <c r="I82" s="289"/>
      <c r="J82" s="289"/>
      <c r="K82" s="289"/>
      <c r="L82" s="39"/>
      <c r="M82" s="39"/>
      <c r="N82" s="39"/>
      <c r="O82" s="37"/>
    </row>
    <row r="83" spans="2:15" ht="15.75" customHeight="1" thickBot="1">
      <c r="B83" s="342" t="str">
        <f>+B72</f>
        <v>TOTAL EXPENDITURE SHOULD TALLY WITH AMOUNT IN ADMINISTRATIVE EXPENDITURE</v>
      </c>
      <c r="C83" s="338"/>
      <c r="D83" s="338"/>
      <c r="E83" s="361"/>
      <c r="F83" s="361"/>
      <c r="G83" s="361"/>
      <c r="H83" s="361"/>
      <c r="I83" s="361"/>
      <c r="J83" s="361"/>
      <c r="K83" s="361">
        <f>SUM(K79:K82)</f>
        <v>0</v>
      </c>
      <c r="L83" s="389"/>
      <c r="M83" s="389"/>
      <c r="N83" s="44">
        <f>SUM(N79:N82)</f>
        <v>0</v>
      </c>
      <c r="O83" s="451"/>
    </row>
    <row r="84" ht="13.5" thickTop="1"/>
  </sheetData>
  <sheetProtection/>
  <mergeCells count="67">
    <mergeCell ref="O26:O27"/>
    <mergeCell ref="E25:O25"/>
    <mergeCell ref="O10:O11"/>
    <mergeCell ref="E9:O9"/>
    <mergeCell ref="O76:O77"/>
    <mergeCell ref="E75:O75"/>
    <mergeCell ref="O64:O65"/>
    <mergeCell ref="E63:O63"/>
    <mergeCell ref="O53:O54"/>
    <mergeCell ref="E52:O52"/>
    <mergeCell ref="B2:N2"/>
    <mergeCell ref="B4:N4"/>
    <mergeCell ref="B9:B11"/>
    <mergeCell ref="D9:D11"/>
    <mergeCell ref="B25:B27"/>
    <mergeCell ref="D25:D27"/>
    <mergeCell ref="C9:C11"/>
    <mergeCell ref="C25:C27"/>
    <mergeCell ref="J26:J27"/>
    <mergeCell ref="I26:I27"/>
    <mergeCell ref="B75:B77"/>
    <mergeCell ref="D75:D77"/>
    <mergeCell ref="B52:B54"/>
    <mergeCell ref="D52:D54"/>
    <mergeCell ref="B63:B65"/>
    <mergeCell ref="D63:D65"/>
    <mergeCell ref="C52:C54"/>
    <mergeCell ref="C63:C65"/>
    <mergeCell ref="C75:C77"/>
    <mergeCell ref="E76:E77"/>
    <mergeCell ref="F76:F77"/>
    <mergeCell ref="G76:G77"/>
    <mergeCell ref="H76:H77"/>
    <mergeCell ref="H64:H65"/>
    <mergeCell ref="G64:G65"/>
    <mergeCell ref="F64:F65"/>
    <mergeCell ref="E64:E65"/>
    <mergeCell ref="I76:I77"/>
    <mergeCell ref="J76:J77"/>
    <mergeCell ref="N76:N77"/>
    <mergeCell ref="N64:N65"/>
    <mergeCell ref="J64:J65"/>
    <mergeCell ref="I64:I65"/>
    <mergeCell ref="H26:H27"/>
    <mergeCell ref="G26:G27"/>
    <mergeCell ref="E53:E54"/>
    <mergeCell ref="F53:F54"/>
    <mergeCell ref="G53:G54"/>
    <mergeCell ref="H53:H54"/>
    <mergeCell ref="I53:I54"/>
    <mergeCell ref="J53:J54"/>
    <mergeCell ref="F26:F27"/>
    <mergeCell ref="E26:E27"/>
    <mergeCell ref="E10:E11"/>
    <mergeCell ref="F10:F11"/>
    <mergeCell ref="G10:G11"/>
    <mergeCell ref="H10:H11"/>
    <mergeCell ref="I10:I11"/>
    <mergeCell ref="J10:J11"/>
    <mergeCell ref="N10:N11"/>
    <mergeCell ref="K76:L76"/>
    <mergeCell ref="K64:L64"/>
    <mergeCell ref="K53:L53"/>
    <mergeCell ref="K26:L26"/>
    <mergeCell ref="N53:N54"/>
    <mergeCell ref="N26:N27"/>
    <mergeCell ref="K10:M10"/>
  </mergeCells>
  <printOptions/>
  <pageMargins left="0.17" right="0.18" top="0.16" bottom="0.16" header="0.16" footer="0.16"/>
  <pageSetup horizontalDpi="600" verticalDpi="600" orientation="landscape" paperSize="5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</sheetPr>
  <dimension ref="B2:F9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7109375" style="92" customWidth="1"/>
    <col min="2" max="2" width="3.8515625" style="92" customWidth="1"/>
    <col min="3" max="3" width="87.421875" style="92" customWidth="1"/>
    <col min="4" max="4" width="17.421875" style="92" customWidth="1"/>
    <col min="5" max="5" width="21.421875" style="92" customWidth="1"/>
    <col min="6" max="6" width="18.57421875" style="92" customWidth="1"/>
    <col min="7" max="16384" width="9.140625" style="92" customWidth="1"/>
  </cols>
  <sheetData>
    <row r="1" ht="15" customHeight="1"/>
    <row r="2" spans="2:5" ht="18">
      <c r="B2" s="762" t="str">
        <f>+'S-6'!B3</f>
        <v>ABC INSTITUTE OF TECHNOLOGY &amp; SCIENCE</v>
      </c>
      <c r="C2" s="762"/>
      <c r="D2" s="762"/>
      <c r="E2" s="762"/>
    </row>
    <row r="3" ht="15" customHeight="1"/>
    <row r="4" spans="2:5" ht="15.75">
      <c r="B4" s="796" t="s">
        <v>321</v>
      </c>
      <c r="C4" s="796"/>
      <c r="D4" s="796"/>
      <c r="E4" s="796"/>
    </row>
    <row r="5" spans="2:4" ht="12.75">
      <c r="B5" s="93"/>
      <c r="C5" s="40"/>
      <c r="D5" s="40"/>
    </row>
    <row r="6" spans="2:5" ht="15">
      <c r="B6" s="93"/>
      <c r="C6" s="40"/>
      <c r="D6" s="40"/>
      <c r="E6" s="431" t="s">
        <v>312</v>
      </c>
    </row>
    <row r="7" spans="2:5" ht="12.75">
      <c r="B7" s="93"/>
      <c r="C7" s="40"/>
      <c r="D7" s="40"/>
      <c r="E7" s="341" t="str">
        <f>+'S-9'!K7</f>
        <v>AMOUNT IN RUPEES</v>
      </c>
    </row>
    <row r="8" spans="2:5" ht="15.75" thickBot="1">
      <c r="B8" s="93"/>
      <c r="C8" s="40"/>
      <c r="D8" s="40" t="s">
        <v>391</v>
      </c>
      <c r="E8" s="473" t="str">
        <f>+'S-9'!I8</f>
        <v>AITS</v>
      </c>
    </row>
    <row r="9" spans="2:6" ht="16.5" thickTop="1">
      <c r="B9" s="767" t="s">
        <v>232</v>
      </c>
      <c r="C9" s="764" t="s">
        <v>103</v>
      </c>
      <c r="D9" s="793" t="str">
        <f>+'S-9'!E9</f>
        <v> B.TECH</v>
      </c>
      <c r="E9" s="794"/>
      <c r="F9" s="795"/>
    </row>
    <row r="10" spans="2:6" ht="13.5" thickBot="1">
      <c r="B10" s="769"/>
      <c r="C10" s="771"/>
      <c r="D10" s="356" t="s">
        <v>240</v>
      </c>
      <c r="E10" s="453" t="s">
        <v>496</v>
      </c>
      <c r="F10" s="454" t="s">
        <v>404</v>
      </c>
    </row>
    <row r="11" spans="2:6" ht="13.5" thickTop="1">
      <c r="B11" s="114"/>
      <c r="C11" s="350"/>
      <c r="D11" s="40"/>
      <c r="E11" s="129"/>
      <c r="F11" s="348"/>
    </row>
    <row r="12" spans="2:6" ht="12.75">
      <c r="B12" s="359" t="s">
        <v>242</v>
      </c>
      <c r="C12" s="289"/>
      <c r="D12" s="40"/>
      <c r="E12" s="129">
        <v>0</v>
      </c>
      <c r="F12" s="348">
        <v>0</v>
      </c>
    </row>
    <row r="13" spans="2:6" ht="12.75">
      <c r="B13" s="114"/>
      <c r="C13" s="289" t="s">
        <v>239</v>
      </c>
      <c r="D13" s="40" t="s">
        <v>392</v>
      </c>
      <c r="E13" s="129">
        <v>5000</v>
      </c>
      <c r="F13" s="348"/>
    </row>
    <row r="14" spans="2:6" ht="12.75">
      <c r="B14" s="114"/>
      <c r="C14" s="289"/>
      <c r="D14" s="40"/>
      <c r="E14" s="129"/>
      <c r="F14" s="348"/>
    </row>
    <row r="15" spans="2:6" ht="12.75">
      <c r="B15" s="114"/>
      <c r="C15" s="289"/>
      <c r="D15" s="40"/>
      <c r="E15" s="129"/>
      <c r="F15" s="348"/>
    </row>
    <row r="16" spans="2:6" ht="12.75">
      <c r="B16" s="114"/>
      <c r="C16" s="289"/>
      <c r="D16" s="40"/>
      <c r="E16" s="129"/>
      <c r="F16" s="348"/>
    </row>
    <row r="17" spans="2:6" ht="12.75">
      <c r="B17" s="114"/>
      <c r="C17" s="289"/>
      <c r="D17" s="40"/>
      <c r="E17" s="129"/>
      <c r="F17" s="348"/>
    </row>
    <row r="18" spans="2:6" ht="12.75">
      <c r="B18" s="114"/>
      <c r="C18" s="289"/>
      <c r="D18" s="40"/>
      <c r="E18" s="129"/>
      <c r="F18" s="348"/>
    </row>
    <row r="19" spans="2:6" ht="12.75">
      <c r="B19" s="359" t="s">
        <v>243</v>
      </c>
      <c r="C19" s="289"/>
      <c r="D19" s="40"/>
      <c r="E19" s="129"/>
      <c r="F19" s="348"/>
    </row>
    <row r="20" spans="2:6" ht="12.75">
      <c r="B20" s="114"/>
      <c r="C20" s="289" t="s">
        <v>239</v>
      </c>
      <c r="D20" s="40"/>
      <c r="E20" s="129"/>
      <c r="F20" s="348"/>
    </row>
    <row r="21" spans="2:6" ht="12.75">
      <c r="B21" s="114"/>
      <c r="C21" s="289"/>
      <c r="D21" s="40"/>
      <c r="E21" s="129"/>
      <c r="F21" s="348"/>
    </row>
    <row r="22" spans="2:6" ht="12.75">
      <c r="B22" s="114"/>
      <c r="C22" s="289"/>
      <c r="D22" s="40"/>
      <c r="E22" s="129"/>
      <c r="F22" s="348"/>
    </row>
    <row r="23" spans="2:6" ht="12.75">
      <c r="B23" s="114"/>
      <c r="C23" s="351"/>
      <c r="D23" s="40"/>
      <c r="E23" s="129"/>
      <c r="F23" s="348"/>
    </row>
    <row r="24" spans="2:6" ht="15.75" customHeight="1" thickBot="1">
      <c r="B24" s="342" t="str">
        <f>+'S-9'!B22</f>
        <v>TOTAL EXPENDITURE SHOULD TALLY WITH AMOUNT IN ADMINISTRATIVE EXPENDITURE</v>
      </c>
      <c r="C24" s="338"/>
      <c r="D24" s="338"/>
      <c r="E24" s="147">
        <f>SUM(E12:E23)</f>
        <v>5000</v>
      </c>
      <c r="F24" s="349">
        <f>SUM(F12:F23)</f>
        <v>0</v>
      </c>
    </row>
    <row r="25" ht="13.5" thickTop="1"/>
    <row r="26" spans="4:5" ht="13.5" thickBot="1">
      <c r="D26" s="92" t="str">
        <f>+D8</f>
        <v>CET CODE</v>
      </c>
      <c r="E26" s="463" t="str">
        <f>+E8</f>
        <v>AITS</v>
      </c>
    </row>
    <row r="27" spans="2:6" ht="16.5" thickTop="1">
      <c r="B27" s="767" t="s">
        <v>232</v>
      </c>
      <c r="C27" s="764" t="s">
        <v>103</v>
      </c>
      <c r="D27" s="793" t="str">
        <f>+'S-9'!E25</f>
        <v> M.TECH</v>
      </c>
      <c r="E27" s="794"/>
      <c r="F27" s="795"/>
    </row>
    <row r="28" spans="2:6" ht="13.5" thickBot="1">
      <c r="B28" s="769"/>
      <c r="C28" s="771"/>
      <c r="D28" s="344" t="str">
        <f>+D10</f>
        <v>YEAR OF STUDY</v>
      </c>
      <c r="E28" s="453" t="str">
        <f>+E10</f>
        <v>AMOUNT 2018-2019</v>
      </c>
      <c r="F28" s="454" t="str">
        <f>+F10</f>
        <v>AMOUNT 2017-2018</v>
      </c>
    </row>
    <row r="29" spans="2:6" ht="13.5" thickTop="1">
      <c r="B29" s="114"/>
      <c r="C29" s="350"/>
      <c r="D29" s="40"/>
      <c r="E29" s="129"/>
      <c r="F29" s="348"/>
    </row>
    <row r="30" spans="2:6" ht="12.75">
      <c r="B30" s="359" t="s">
        <v>242</v>
      </c>
      <c r="C30" s="289"/>
      <c r="D30" s="40"/>
      <c r="E30" s="129">
        <v>0</v>
      </c>
      <c r="F30" s="348">
        <v>0</v>
      </c>
    </row>
    <row r="31" spans="2:6" ht="12.75">
      <c r="B31" s="114"/>
      <c r="C31" s="289" t="s">
        <v>239</v>
      </c>
      <c r="D31" s="40"/>
      <c r="E31" s="129"/>
      <c r="F31" s="348"/>
    </row>
    <row r="32" spans="2:6" ht="12.75">
      <c r="B32" s="114"/>
      <c r="C32" s="289"/>
      <c r="D32" s="40"/>
      <c r="E32" s="129"/>
      <c r="F32" s="348"/>
    </row>
    <row r="33" spans="2:6" ht="12.75">
      <c r="B33" s="114"/>
      <c r="C33" s="289"/>
      <c r="D33" s="40"/>
      <c r="E33" s="129"/>
      <c r="F33" s="348"/>
    </row>
    <row r="34" spans="2:6" ht="12.75">
      <c r="B34" s="114"/>
      <c r="C34" s="289"/>
      <c r="D34" s="40"/>
      <c r="E34" s="129"/>
      <c r="F34" s="348"/>
    </row>
    <row r="35" spans="2:6" ht="12.75">
      <c r="B35" s="114"/>
      <c r="C35" s="289"/>
      <c r="D35" s="40"/>
      <c r="E35" s="129"/>
      <c r="F35" s="348"/>
    </row>
    <row r="36" spans="2:6" ht="12.75">
      <c r="B36" s="359" t="s">
        <v>243</v>
      </c>
      <c r="C36" s="289"/>
      <c r="D36" s="40"/>
      <c r="E36" s="129"/>
      <c r="F36" s="348"/>
    </row>
    <row r="37" spans="2:6" ht="12.75">
      <c r="B37" s="114"/>
      <c r="C37" s="289" t="s">
        <v>239</v>
      </c>
      <c r="D37" s="40"/>
      <c r="E37" s="129"/>
      <c r="F37" s="348"/>
    </row>
    <row r="38" spans="2:6" ht="12.75">
      <c r="B38" s="114"/>
      <c r="C38" s="289"/>
      <c r="D38" s="40"/>
      <c r="E38" s="129"/>
      <c r="F38" s="348"/>
    </row>
    <row r="39" spans="2:6" ht="12.75">
      <c r="B39" s="114"/>
      <c r="C39" s="289"/>
      <c r="D39" s="40"/>
      <c r="E39" s="129"/>
      <c r="F39" s="348"/>
    </row>
    <row r="40" spans="2:6" ht="12.75">
      <c r="B40" s="114"/>
      <c r="C40" s="351"/>
      <c r="D40" s="40"/>
      <c r="E40" s="129"/>
      <c r="F40" s="348"/>
    </row>
    <row r="41" spans="2:6" ht="15.75" customHeight="1" thickBot="1">
      <c r="B41" s="342" t="str">
        <f>+B24</f>
        <v>TOTAL EXPENDITURE SHOULD TALLY WITH AMOUNT IN ADMINISTRATIVE EXPENDITURE</v>
      </c>
      <c r="C41" s="338"/>
      <c r="D41" s="338"/>
      <c r="E41" s="147">
        <f>SUM(E30:E40)</f>
        <v>0</v>
      </c>
      <c r="F41" s="349">
        <f>SUM(F30:F40)</f>
        <v>0</v>
      </c>
    </row>
    <row r="42" ht="13.5" thickTop="1"/>
    <row r="48" ht="15.75">
      <c r="E48" s="362" t="str">
        <f>+E6</f>
        <v>SCHEDULE -10</v>
      </c>
    </row>
    <row r="49" ht="12.75">
      <c r="E49" s="425" t="str">
        <f>+E7</f>
        <v>AMOUNT IN RUPEES</v>
      </c>
    </row>
    <row r="50" spans="4:5" ht="13.5" thickBot="1">
      <c r="D50" s="92" t="str">
        <f>+D26</f>
        <v>CET CODE</v>
      </c>
      <c r="E50" s="463" t="str">
        <f>+E26</f>
        <v>AITS</v>
      </c>
    </row>
    <row r="51" spans="2:6" ht="16.5" thickTop="1">
      <c r="B51" s="767" t="s">
        <v>232</v>
      </c>
      <c r="C51" s="764" t="s">
        <v>103</v>
      </c>
      <c r="D51" s="793" t="str">
        <f>+'S-9'!E52</f>
        <v>MCA</v>
      </c>
      <c r="E51" s="794"/>
      <c r="F51" s="795"/>
    </row>
    <row r="52" spans="2:6" ht="13.5" thickBot="1">
      <c r="B52" s="769"/>
      <c r="C52" s="771"/>
      <c r="D52" s="344" t="str">
        <f>+D28</f>
        <v>YEAR OF STUDY</v>
      </c>
      <c r="E52" s="453" t="str">
        <f>+E28</f>
        <v>AMOUNT 2018-2019</v>
      </c>
      <c r="F52" s="454" t="str">
        <f>+F28</f>
        <v>AMOUNT 2017-2018</v>
      </c>
    </row>
    <row r="53" spans="2:6" ht="13.5" thickTop="1">
      <c r="B53" s="114"/>
      <c r="C53" s="350"/>
      <c r="D53" s="40"/>
      <c r="E53" s="129"/>
      <c r="F53" s="348"/>
    </row>
    <row r="54" spans="2:6" ht="12.75">
      <c r="B54" s="359" t="s">
        <v>242</v>
      </c>
      <c r="C54" s="289"/>
      <c r="D54" s="40"/>
      <c r="E54" s="129">
        <v>0</v>
      </c>
      <c r="F54" s="348">
        <v>0</v>
      </c>
    </row>
    <row r="55" spans="2:6" ht="12.75">
      <c r="B55" s="114"/>
      <c r="C55" s="289" t="s">
        <v>239</v>
      </c>
      <c r="D55" s="40"/>
      <c r="E55" s="129"/>
      <c r="F55" s="348"/>
    </row>
    <row r="56" spans="2:6" ht="12.75">
      <c r="B56" s="114"/>
      <c r="C56" s="289"/>
      <c r="D56" s="40"/>
      <c r="E56" s="129"/>
      <c r="F56" s="348"/>
    </row>
    <row r="57" spans="2:6" ht="12.75">
      <c r="B57" s="114"/>
      <c r="C57" s="289"/>
      <c r="D57" s="40"/>
      <c r="E57" s="129"/>
      <c r="F57" s="348"/>
    </row>
    <row r="58" spans="2:6" ht="12.75">
      <c r="B58" s="359" t="s">
        <v>243</v>
      </c>
      <c r="C58" s="289"/>
      <c r="D58" s="40"/>
      <c r="E58" s="129"/>
      <c r="F58" s="348"/>
    </row>
    <row r="59" spans="2:6" ht="12.75">
      <c r="B59" s="114"/>
      <c r="C59" s="289" t="s">
        <v>239</v>
      </c>
      <c r="D59" s="40"/>
      <c r="E59" s="129"/>
      <c r="F59" s="348"/>
    </row>
    <row r="60" spans="2:6" ht="12.75">
      <c r="B60" s="114"/>
      <c r="C60" s="289"/>
      <c r="D60" s="40"/>
      <c r="E60" s="129"/>
      <c r="F60" s="348"/>
    </row>
    <row r="61" spans="2:6" ht="12.75">
      <c r="B61" s="114"/>
      <c r="C61" s="351"/>
      <c r="D61" s="40"/>
      <c r="E61" s="129"/>
      <c r="F61" s="348"/>
    </row>
    <row r="62" spans="2:6" ht="15.75" customHeight="1" thickBot="1">
      <c r="B62" s="342" t="str">
        <f>+B41</f>
        <v>TOTAL EXPENDITURE SHOULD TALLY WITH AMOUNT IN ADMINISTRATIVE EXPENDITURE</v>
      </c>
      <c r="C62" s="338"/>
      <c r="D62" s="338"/>
      <c r="E62" s="147">
        <f>SUM(E54:E61)</f>
        <v>0</v>
      </c>
      <c r="F62" s="349">
        <f>SUM(F54:F61)</f>
        <v>0</v>
      </c>
    </row>
    <row r="63" ht="13.5" thickTop="1"/>
    <row r="64" spans="4:5" ht="13.5" thickBot="1">
      <c r="D64" s="92" t="str">
        <f>+D50</f>
        <v>CET CODE</v>
      </c>
      <c r="E64" s="463" t="str">
        <f>+E50</f>
        <v>AITS</v>
      </c>
    </row>
    <row r="65" spans="2:6" ht="16.5" thickTop="1">
      <c r="B65" s="767" t="s">
        <v>232</v>
      </c>
      <c r="C65" s="764" t="s">
        <v>103</v>
      </c>
      <c r="D65" s="793" t="str">
        <f>+'S-9'!E63</f>
        <v>MBA</v>
      </c>
      <c r="E65" s="794"/>
      <c r="F65" s="795"/>
    </row>
    <row r="66" spans="2:6" ht="13.5" thickBot="1">
      <c r="B66" s="769"/>
      <c r="C66" s="771"/>
      <c r="D66" s="344" t="str">
        <f>+D52</f>
        <v>YEAR OF STUDY</v>
      </c>
      <c r="E66" s="453" t="str">
        <f>+E52</f>
        <v>AMOUNT 2018-2019</v>
      </c>
      <c r="F66" s="454" t="str">
        <f>+F52</f>
        <v>AMOUNT 2017-2018</v>
      </c>
    </row>
    <row r="67" spans="2:6" ht="13.5" thickTop="1">
      <c r="B67" s="114"/>
      <c r="C67" s="350"/>
      <c r="D67" s="40"/>
      <c r="E67" s="129"/>
      <c r="F67" s="348"/>
    </row>
    <row r="68" spans="2:6" ht="12.75">
      <c r="B68" s="359" t="s">
        <v>242</v>
      </c>
      <c r="C68" s="289"/>
      <c r="D68" s="40"/>
      <c r="E68" s="129">
        <v>0</v>
      </c>
      <c r="F68" s="348">
        <v>0</v>
      </c>
    </row>
    <row r="69" spans="2:6" ht="12.75">
      <c r="B69" s="114"/>
      <c r="C69" s="289" t="s">
        <v>239</v>
      </c>
      <c r="D69" s="40"/>
      <c r="E69" s="129"/>
      <c r="F69" s="348"/>
    </row>
    <row r="70" spans="2:6" ht="12.75">
      <c r="B70" s="114"/>
      <c r="C70" s="289"/>
      <c r="D70" s="40"/>
      <c r="E70" s="129"/>
      <c r="F70" s="348"/>
    </row>
    <row r="71" spans="2:6" ht="12.75">
      <c r="B71" s="114"/>
      <c r="C71" s="289"/>
      <c r="D71" s="40"/>
      <c r="E71" s="129"/>
      <c r="F71" s="348"/>
    </row>
    <row r="72" spans="2:6" ht="12.75">
      <c r="B72" s="359" t="s">
        <v>243</v>
      </c>
      <c r="C72" s="289"/>
      <c r="D72" s="40"/>
      <c r="E72" s="129"/>
      <c r="F72" s="348"/>
    </row>
    <row r="73" spans="2:6" ht="12.75">
      <c r="B73" s="114"/>
      <c r="C73" s="289" t="s">
        <v>239</v>
      </c>
      <c r="D73" s="40"/>
      <c r="E73" s="129"/>
      <c r="F73" s="348"/>
    </row>
    <row r="74" spans="2:6" ht="12.75">
      <c r="B74" s="114"/>
      <c r="C74" s="289"/>
      <c r="D74" s="40"/>
      <c r="E74" s="129"/>
      <c r="F74" s="348"/>
    </row>
    <row r="75" spans="2:6" ht="12.75">
      <c r="B75" s="114"/>
      <c r="C75" s="351"/>
      <c r="D75" s="40"/>
      <c r="E75" s="129"/>
      <c r="F75" s="348"/>
    </row>
    <row r="76" spans="2:6" ht="15.75" customHeight="1" thickBot="1">
      <c r="B76" s="342" t="str">
        <f>+B62</f>
        <v>TOTAL EXPENDITURE SHOULD TALLY WITH AMOUNT IN ADMINISTRATIVE EXPENDITURE</v>
      </c>
      <c r="C76" s="338"/>
      <c r="D76" s="338"/>
      <c r="E76" s="147">
        <f>SUM(E68:E75)</f>
        <v>0</v>
      </c>
      <c r="F76" s="349">
        <f>SUM(F68:F75)</f>
        <v>0</v>
      </c>
    </row>
    <row r="77" ht="13.5" thickTop="1"/>
    <row r="78" spans="4:5" ht="13.5" thickBot="1">
      <c r="D78" s="92" t="str">
        <f>+D64</f>
        <v>CET CODE</v>
      </c>
      <c r="E78" s="463" t="str">
        <f>+E64</f>
        <v>AITS</v>
      </c>
    </row>
    <row r="79" spans="2:6" ht="16.5" thickTop="1">
      <c r="B79" s="767" t="s">
        <v>232</v>
      </c>
      <c r="C79" s="764" t="s">
        <v>103</v>
      </c>
      <c r="D79" s="793" t="str">
        <f>+'S-9'!E75</f>
        <v>OTHERS IF ANY</v>
      </c>
      <c r="E79" s="794"/>
      <c r="F79" s="795"/>
    </row>
    <row r="80" spans="2:6" ht="13.5" thickBot="1">
      <c r="B80" s="769"/>
      <c r="C80" s="771"/>
      <c r="D80" s="344" t="str">
        <f>+D66</f>
        <v>YEAR OF STUDY</v>
      </c>
      <c r="E80" s="453" t="str">
        <f>+E66</f>
        <v>AMOUNT 2018-2019</v>
      </c>
      <c r="F80" s="454" t="str">
        <f>+F66</f>
        <v>AMOUNT 2017-2018</v>
      </c>
    </row>
    <row r="81" spans="2:6" ht="13.5" thickTop="1">
      <c r="B81" s="114"/>
      <c r="C81" s="350"/>
      <c r="D81" s="40"/>
      <c r="E81" s="129"/>
      <c r="F81" s="348"/>
    </row>
    <row r="82" spans="2:6" ht="12.75">
      <c r="B82" s="359" t="s">
        <v>242</v>
      </c>
      <c r="C82" s="289"/>
      <c r="D82" s="40"/>
      <c r="E82" s="129">
        <v>0</v>
      </c>
      <c r="F82" s="348">
        <v>0</v>
      </c>
    </row>
    <row r="83" spans="2:6" ht="12.75">
      <c r="B83" s="114"/>
      <c r="C83" s="289" t="s">
        <v>239</v>
      </c>
      <c r="D83" s="40"/>
      <c r="E83" s="129"/>
      <c r="F83" s="348"/>
    </row>
    <row r="84" spans="2:6" ht="12.75">
      <c r="B84" s="114"/>
      <c r="C84" s="289"/>
      <c r="D84" s="40"/>
      <c r="E84" s="129"/>
      <c r="F84" s="348"/>
    </row>
    <row r="85" spans="2:6" ht="12.75">
      <c r="B85" s="114"/>
      <c r="C85" s="289"/>
      <c r="D85" s="40"/>
      <c r="E85" s="129"/>
      <c r="F85" s="348"/>
    </row>
    <row r="86" spans="2:6" ht="12.75">
      <c r="B86" s="359" t="s">
        <v>243</v>
      </c>
      <c r="C86" s="289"/>
      <c r="D86" s="40"/>
      <c r="E86" s="129"/>
      <c r="F86" s="348"/>
    </row>
    <row r="87" spans="2:6" ht="12.75">
      <c r="B87" s="114"/>
      <c r="C87" s="289" t="s">
        <v>239</v>
      </c>
      <c r="D87" s="40"/>
      <c r="E87" s="129"/>
      <c r="F87" s="348"/>
    </row>
    <row r="88" spans="2:6" ht="12.75">
      <c r="B88" s="114"/>
      <c r="C88" s="289"/>
      <c r="D88" s="40"/>
      <c r="E88" s="129"/>
      <c r="F88" s="348"/>
    </row>
    <row r="89" spans="2:6" ht="12.75">
      <c r="B89" s="114"/>
      <c r="C89" s="351"/>
      <c r="D89" s="40"/>
      <c r="E89" s="129"/>
      <c r="F89" s="348"/>
    </row>
    <row r="90" spans="2:6" ht="15.75" customHeight="1" thickBot="1">
      <c r="B90" s="342" t="str">
        <f>+B76</f>
        <v>TOTAL EXPENDITURE SHOULD TALLY WITH AMOUNT IN ADMINISTRATIVE EXPENDITURE</v>
      </c>
      <c r="C90" s="338"/>
      <c r="D90" s="338"/>
      <c r="E90" s="147">
        <f>SUM(E82:E89)</f>
        <v>0</v>
      </c>
      <c r="F90" s="349">
        <f>SUM(F82:F89)</f>
        <v>0</v>
      </c>
    </row>
    <row r="91" ht="13.5" thickTop="1"/>
  </sheetData>
  <sheetProtection/>
  <mergeCells count="17">
    <mergeCell ref="B2:E2"/>
    <mergeCell ref="B4:E4"/>
    <mergeCell ref="B9:B10"/>
    <mergeCell ref="C9:C10"/>
    <mergeCell ref="B27:B28"/>
    <mergeCell ref="C27:C28"/>
    <mergeCell ref="D9:F9"/>
    <mergeCell ref="D27:F27"/>
    <mergeCell ref="D51:F51"/>
    <mergeCell ref="B79:B80"/>
    <mergeCell ref="C79:C80"/>
    <mergeCell ref="B51:B52"/>
    <mergeCell ref="C51:C52"/>
    <mergeCell ref="B65:B66"/>
    <mergeCell ref="C65:C66"/>
    <mergeCell ref="D65:F65"/>
    <mergeCell ref="D79:F79"/>
  </mergeCells>
  <printOptions/>
  <pageMargins left="0.17" right="0.16" top="0.25" bottom="0.25" header="0.19" footer="0.18"/>
  <pageSetup horizontalDpi="600" verticalDpi="600" orientation="landscape" paperSize="5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P74"/>
  <sheetViews>
    <sheetView zoomScalePageLayoutView="0" workbookViewId="0" topLeftCell="A1">
      <selection activeCell="G71" sqref="G71"/>
    </sheetView>
  </sheetViews>
  <sheetFormatPr defaultColWidth="9.140625" defaultRowHeight="15"/>
  <cols>
    <col min="1" max="1" width="9.7109375" style="92" customWidth="1"/>
    <col min="2" max="2" width="3.00390625" style="92" customWidth="1"/>
    <col min="3" max="3" width="2.421875" style="92" customWidth="1"/>
    <col min="4" max="4" width="32.140625" style="92" customWidth="1"/>
    <col min="5" max="5" width="11.8515625" style="92" bestFit="1" customWidth="1"/>
    <col min="6" max="8" width="11.421875" style="601" customWidth="1"/>
    <col min="9" max="13" width="11.421875" style="92" customWidth="1"/>
    <col min="14" max="14" width="11.28125" style="92" customWidth="1"/>
    <col min="15" max="15" width="12.8515625" style="92" bestFit="1" customWidth="1"/>
    <col min="16" max="16" width="13.140625" style="92" customWidth="1"/>
    <col min="17" max="17" width="2.28125" style="92" customWidth="1"/>
    <col min="18" max="16384" width="9.140625" style="92" customWidth="1"/>
  </cols>
  <sheetData>
    <row r="1" spans="9:15" ht="15" customHeight="1">
      <c r="I1" s="239"/>
      <c r="J1" s="239"/>
      <c r="K1" s="239"/>
      <c r="L1" s="239"/>
      <c r="M1" s="239"/>
      <c r="N1" s="239"/>
      <c r="O1" s="239"/>
    </row>
    <row r="2" spans="2:13" ht="15" customHeight="1">
      <c r="B2" s="216" t="str">
        <f>+'S-6'!B3</f>
        <v>ABC INSTITUTE OF TECHNOLOGY &amp; SCIENCE</v>
      </c>
      <c r="I2" s="239"/>
      <c r="J2" s="239"/>
      <c r="K2" s="239"/>
      <c r="L2" s="239"/>
      <c r="M2" s="239"/>
    </row>
    <row r="3" spans="9:15" ht="15" customHeight="1">
      <c r="I3" s="239"/>
      <c r="J3" s="239"/>
      <c r="K3" s="239"/>
      <c r="L3" s="239"/>
      <c r="M3" s="239"/>
      <c r="N3" s="738" t="s">
        <v>311</v>
      </c>
      <c r="O3" s="738"/>
    </row>
    <row r="4" spans="2:16" ht="18">
      <c r="B4" s="763" t="s">
        <v>226</v>
      </c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</row>
    <row r="5" spans="2:15" ht="12.75">
      <c r="B5" s="93"/>
      <c r="C5" s="40"/>
      <c r="D5" s="40"/>
      <c r="E5" s="40"/>
      <c r="F5" s="258"/>
      <c r="G5" s="258"/>
      <c r="H5" s="258"/>
      <c r="N5" s="750" t="str">
        <f>+'S-10'!E7</f>
        <v>AMOUNT IN RUPEES</v>
      </c>
      <c r="O5" s="750"/>
    </row>
    <row r="6" spans="2:10" ht="13.5" thickBot="1">
      <c r="B6" s="93"/>
      <c r="C6" s="40"/>
      <c r="D6" s="40"/>
      <c r="E6" s="40"/>
      <c r="F6" s="258"/>
      <c r="G6" s="258"/>
      <c r="H6" s="258" t="str">
        <f>+'S-6'!F8</f>
        <v>CET CODE</v>
      </c>
      <c r="J6" s="463" t="str">
        <f>+'S-6'!H8</f>
        <v>AITS</v>
      </c>
    </row>
    <row r="7" spans="2:16" ht="15" customHeight="1" thickTop="1">
      <c r="B7" s="808"/>
      <c r="C7" s="809"/>
      <c r="D7" s="810"/>
      <c r="E7" s="799" t="s">
        <v>113</v>
      </c>
      <c r="F7" s="800"/>
      <c r="G7" s="800"/>
      <c r="H7" s="800"/>
      <c r="I7" s="800"/>
      <c r="J7" s="800"/>
      <c r="K7" s="800"/>
      <c r="L7" s="800"/>
      <c r="M7" s="800"/>
      <c r="N7" s="801"/>
      <c r="O7" s="802" t="s">
        <v>157</v>
      </c>
      <c r="P7" s="803"/>
    </row>
    <row r="8" spans="2:16" ht="15" customHeight="1">
      <c r="B8" s="811"/>
      <c r="C8" s="812"/>
      <c r="D8" s="813"/>
      <c r="E8" s="819" t="str">
        <f>+'S-2'!E9:F9</f>
        <v> B.TECH</v>
      </c>
      <c r="F8" s="820"/>
      <c r="G8" s="821" t="str">
        <f>+'S-2'!G9:H9</f>
        <v> M.TECH</v>
      </c>
      <c r="H8" s="822"/>
      <c r="I8" s="819" t="str">
        <f>+'S-2'!I9:J9</f>
        <v>MCA</v>
      </c>
      <c r="J8" s="820"/>
      <c r="K8" s="823" t="str">
        <f>+'S-2'!K9:L9</f>
        <v>MBA</v>
      </c>
      <c r="L8" s="824"/>
      <c r="M8" s="797" t="str">
        <f>+'S-2'!M9:N9</f>
        <v>OTHERS IF ANY</v>
      </c>
      <c r="N8" s="798"/>
      <c r="O8" s="804"/>
      <c r="P8" s="805"/>
    </row>
    <row r="9" spans="2:16" ht="36.75" thickBot="1">
      <c r="B9" s="814"/>
      <c r="C9" s="815"/>
      <c r="D9" s="816"/>
      <c r="E9" s="97" t="str">
        <f>+'I&amp;E - INST'!F8</f>
        <v>FOR THE YEAR ENDED 31/03/2019</v>
      </c>
      <c r="F9" s="602" t="str">
        <f>+'I&amp;E - INST'!G8</f>
        <v>FOR THE YEAR ENDED 31/03/2018</v>
      </c>
      <c r="G9" s="603" t="str">
        <f aca="true" t="shared" si="0" ref="G9:P9">+E9</f>
        <v>FOR THE YEAR ENDED 31/03/2019</v>
      </c>
      <c r="H9" s="466" t="str">
        <f t="shared" si="0"/>
        <v>FOR THE YEAR ENDED 31/03/2018</v>
      </c>
      <c r="I9" s="97" t="str">
        <f t="shared" si="0"/>
        <v>FOR THE YEAR ENDED 31/03/2019</v>
      </c>
      <c r="J9" s="98" t="str">
        <f t="shared" si="0"/>
        <v>FOR THE YEAR ENDED 31/03/2018</v>
      </c>
      <c r="K9" s="240" t="str">
        <f t="shared" si="0"/>
        <v>FOR THE YEAR ENDED 31/03/2019</v>
      </c>
      <c r="L9" s="241" t="str">
        <f t="shared" si="0"/>
        <v>FOR THE YEAR ENDED 31/03/2018</v>
      </c>
      <c r="M9" s="101" t="str">
        <f t="shared" si="0"/>
        <v>FOR THE YEAR ENDED 31/03/2019</v>
      </c>
      <c r="N9" s="241" t="str">
        <f t="shared" si="0"/>
        <v>FOR THE YEAR ENDED 31/03/2018</v>
      </c>
      <c r="O9" s="101" t="str">
        <f t="shared" si="0"/>
        <v>FOR THE YEAR ENDED 31/03/2019</v>
      </c>
      <c r="P9" s="242" t="str">
        <f t="shared" si="0"/>
        <v>FOR THE YEAR ENDED 31/03/2018</v>
      </c>
    </row>
    <row r="10" spans="2:16" ht="13.5" thickTop="1">
      <c r="B10" s="114"/>
      <c r="C10" s="115"/>
      <c r="D10" s="243"/>
      <c r="E10" s="119"/>
      <c r="F10" s="604"/>
      <c r="G10" s="605"/>
      <c r="H10" s="256"/>
      <c r="I10" s="264"/>
      <c r="J10" s="118"/>
      <c r="K10" s="38"/>
      <c r="L10" s="39"/>
      <c r="M10" s="264"/>
      <c r="N10" s="39"/>
      <c r="O10" s="119"/>
      <c r="P10" s="37"/>
    </row>
    <row r="11" spans="2:16" ht="12.75">
      <c r="B11" s="114"/>
      <c r="C11" s="40" t="s">
        <v>1</v>
      </c>
      <c r="D11" s="40"/>
      <c r="E11" s="119">
        <v>292465.5</v>
      </c>
      <c r="F11" s="604">
        <v>358952</v>
      </c>
      <c r="G11" s="605">
        <v>58493.1</v>
      </c>
      <c r="H11" s="256"/>
      <c r="I11" s="119">
        <v>58493.1</v>
      </c>
      <c r="J11" s="118"/>
      <c r="K11" s="38">
        <v>38995.4</v>
      </c>
      <c r="L11" s="39"/>
      <c r="M11" s="119">
        <v>38995.4</v>
      </c>
      <c r="N11" s="39"/>
      <c r="O11" s="119">
        <f>+E11+G11+I11+K11+M11</f>
        <v>487442.5</v>
      </c>
      <c r="P11" s="37">
        <f>+F11+H11+J11+L11+N11</f>
        <v>358952</v>
      </c>
    </row>
    <row r="12" spans="2:16" ht="12.75">
      <c r="B12" s="114"/>
      <c r="C12" s="40" t="s">
        <v>15</v>
      </c>
      <c r="D12" s="40"/>
      <c r="E12" s="119">
        <v>1290080</v>
      </c>
      <c r="F12" s="604">
        <v>1258222</v>
      </c>
      <c r="G12" s="605">
        <v>158016</v>
      </c>
      <c r="H12" s="256"/>
      <c r="I12" s="119">
        <v>158016</v>
      </c>
      <c r="J12" s="118"/>
      <c r="K12" s="38">
        <v>105344</v>
      </c>
      <c r="L12" s="39"/>
      <c r="M12" s="119">
        <v>105344</v>
      </c>
      <c r="N12" s="39"/>
      <c r="O12" s="119">
        <f aca="true" t="shared" si="1" ref="O12:O68">+E12+G12+I12+K12+M12</f>
        <v>1816800</v>
      </c>
      <c r="P12" s="37">
        <f aca="true" t="shared" si="2" ref="P12:P68">+F12+H12+J12+L12+N12</f>
        <v>1258222</v>
      </c>
    </row>
    <row r="13" spans="2:16" ht="24" customHeight="1">
      <c r="B13" s="114"/>
      <c r="C13" s="817" t="s">
        <v>26</v>
      </c>
      <c r="D13" s="818"/>
      <c r="E13" s="119">
        <v>483888</v>
      </c>
      <c r="F13" s="604">
        <v>1200000</v>
      </c>
      <c r="G13" s="605">
        <v>96777.6</v>
      </c>
      <c r="H13" s="256">
        <v>6000</v>
      </c>
      <c r="I13" s="119">
        <v>96777.6</v>
      </c>
      <c r="J13" s="118">
        <v>5000</v>
      </c>
      <c r="K13" s="38">
        <v>64518.4</v>
      </c>
      <c r="L13" s="39">
        <v>6000</v>
      </c>
      <c r="M13" s="119">
        <v>64518.4</v>
      </c>
      <c r="N13" s="39">
        <v>600</v>
      </c>
      <c r="O13" s="119">
        <f>+E13+G13+I13+K13+M13</f>
        <v>806480</v>
      </c>
      <c r="P13" s="37">
        <f t="shared" si="2"/>
        <v>1217600</v>
      </c>
    </row>
    <row r="14" spans="2:16" ht="12.75">
      <c r="B14" s="114"/>
      <c r="C14" s="40" t="s">
        <v>2</v>
      </c>
      <c r="D14" s="40"/>
      <c r="E14" s="119">
        <v>43713.75</v>
      </c>
      <c r="F14" s="604">
        <v>48958</v>
      </c>
      <c r="G14" s="605">
        <v>8742.75</v>
      </c>
      <c r="H14" s="256"/>
      <c r="I14" s="119">
        <v>8742.75</v>
      </c>
      <c r="J14" s="118"/>
      <c r="K14" s="38">
        <v>5828.5</v>
      </c>
      <c r="L14" s="39"/>
      <c r="M14" s="119">
        <v>5828.5</v>
      </c>
      <c r="N14" s="39"/>
      <c r="O14" s="119">
        <f t="shared" si="1"/>
        <v>72856.25</v>
      </c>
      <c r="P14" s="37">
        <f t="shared" si="2"/>
        <v>48958</v>
      </c>
    </row>
    <row r="15" spans="2:16" ht="12.75">
      <c r="B15" s="114"/>
      <c r="C15" s="40" t="s">
        <v>9</v>
      </c>
      <c r="D15" s="40"/>
      <c r="E15" s="119"/>
      <c r="F15" s="604"/>
      <c r="G15" s="605"/>
      <c r="H15" s="256"/>
      <c r="I15" s="119"/>
      <c r="J15" s="118"/>
      <c r="K15" s="38"/>
      <c r="L15" s="39"/>
      <c r="M15" s="119"/>
      <c r="N15" s="39"/>
      <c r="O15" s="119">
        <f t="shared" si="1"/>
        <v>0</v>
      </c>
      <c r="P15" s="37">
        <f t="shared" si="2"/>
        <v>0</v>
      </c>
    </row>
    <row r="16" spans="2:16" ht="12.75">
      <c r="B16" s="114"/>
      <c r="C16" s="40" t="s">
        <v>3</v>
      </c>
      <c r="D16" s="40"/>
      <c r="E16" s="119">
        <v>124173</v>
      </c>
      <c r="F16" s="604">
        <v>258952</v>
      </c>
      <c r="G16" s="605">
        <v>24834.6</v>
      </c>
      <c r="H16" s="256"/>
      <c r="I16" s="119">
        <v>24834.6</v>
      </c>
      <c r="J16" s="118"/>
      <c r="K16" s="38">
        <v>16556.4</v>
      </c>
      <c r="L16" s="39"/>
      <c r="M16" s="119">
        <v>16556.4</v>
      </c>
      <c r="N16" s="39"/>
      <c r="O16" s="119">
        <f t="shared" si="1"/>
        <v>206955</v>
      </c>
      <c r="P16" s="37">
        <f t="shared" si="2"/>
        <v>258952</v>
      </c>
    </row>
    <row r="17" spans="2:16" ht="12.75">
      <c r="B17" s="114"/>
      <c r="C17" s="40" t="s">
        <v>10</v>
      </c>
      <c r="D17" s="40"/>
      <c r="E17" s="119"/>
      <c r="F17" s="604"/>
      <c r="G17" s="605"/>
      <c r="H17" s="256"/>
      <c r="I17" s="119"/>
      <c r="J17" s="118"/>
      <c r="K17" s="38"/>
      <c r="L17" s="39"/>
      <c r="M17" s="119"/>
      <c r="N17" s="39"/>
      <c r="O17" s="119">
        <f t="shared" si="1"/>
        <v>0</v>
      </c>
      <c r="P17" s="37">
        <f t="shared" si="2"/>
        <v>0</v>
      </c>
    </row>
    <row r="18" spans="2:16" ht="12.75">
      <c r="B18" s="114"/>
      <c r="C18" s="40"/>
      <c r="D18" s="40" t="s">
        <v>19</v>
      </c>
      <c r="E18" s="119"/>
      <c r="F18" s="604"/>
      <c r="G18" s="605"/>
      <c r="H18" s="256"/>
      <c r="I18" s="119"/>
      <c r="J18" s="118"/>
      <c r="K18" s="38"/>
      <c r="L18" s="39"/>
      <c r="M18" s="119"/>
      <c r="N18" s="39"/>
      <c r="O18" s="119">
        <f t="shared" si="1"/>
        <v>0</v>
      </c>
      <c r="P18" s="37">
        <f t="shared" si="2"/>
        <v>0</v>
      </c>
    </row>
    <row r="19" spans="2:16" ht="12.75">
      <c r="B19" s="114"/>
      <c r="C19" s="40"/>
      <c r="D19" s="40" t="s">
        <v>20</v>
      </c>
      <c r="E19" s="119">
        <v>117652.5</v>
      </c>
      <c r="F19" s="604">
        <v>256980</v>
      </c>
      <c r="G19" s="605">
        <v>23530.5</v>
      </c>
      <c r="H19" s="256"/>
      <c r="I19" s="119"/>
      <c r="J19" s="118"/>
      <c r="K19" s="38">
        <v>15687</v>
      </c>
      <c r="L19" s="39"/>
      <c r="M19" s="119"/>
      <c r="N19" s="39"/>
      <c r="O19" s="119">
        <f t="shared" si="1"/>
        <v>156870</v>
      </c>
      <c r="P19" s="37">
        <f t="shared" si="2"/>
        <v>256980</v>
      </c>
    </row>
    <row r="20" spans="2:16" ht="12.75">
      <c r="B20" s="114"/>
      <c r="C20" s="40"/>
      <c r="D20" s="40" t="s">
        <v>21</v>
      </c>
      <c r="E20" s="119"/>
      <c r="F20" s="604"/>
      <c r="G20" s="605"/>
      <c r="H20" s="256"/>
      <c r="I20" s="119"/>
      <c r="J20" s="118"/>
      <c r="K20" s="38"/>
      <c r="L20" s="39"/>
      <c r="M20" s="119"/>
      <c r="N20" s="39"/>
      <c r="O20" s="119">
        <f t="shared" si="1"/>
        <v>0</v>
      </c>
      <c r="P20" s="37">
        <f t="shared" si="2"/>
        <v>0</v>
      </c>
    </row>
    <row r="21" spans="2:16" ht="12.75">
      <c r="B21" s="114"/>
      <c r="C21" s="40"/>
      <c r="D21" s="169" t="s">
        <v>22</v>
      </c>
      <c r="E21" s="119"/>
      <c r="F21" s="604"/>
      <c r="G21" s="605"/>
      <c r="H21" s="256"/>
      <c r="I21" s="119"/>
      <c r="J21" s="118"/>
      <c r="K21" s="38"/>
      <c r="L21" s="39"/>
      <c r="M21" s="119"/>
      <c r="N21" s="39"/>
      <c r="O21" s="119">
        <f t="shared" si="1"/>
        <v>0</v>
      </c>
      <c r="P21" s="37">
        <f t="shared" si="2"/>
        <v>0</v>
      </c>
    </row>
    <row r="22" spans="2:16" ht="12.75">
      <c r="B22" s="114"/>
      <c r="C22" s="40"/>
      <c r="D22" s="169" t="s">
        <v>23</v>
      </c>
      <c r="E22" s="119">
        <v>260157.75</v>
      </c>
      <c r="F22" s="604">
        <v>858521</v>
      </c>
      <c r="G22" s="605">
        <v>52031.55</v>
      </c>
      <c r="H22" s="256"/>
      <c r="I22" s="119"/>
      <c r="J22" s="118"/>
      <c r="K22" s="38">
        <v>34687.7</v>
      </c>
      <c r="L22" s="39"/>
      <c r="M22" s="119"/>
      <c r="N22" s="39"/>
      <c r="O22" s="119">
        <f t="shared" si="1"/>
        <v>346877</v>
      </c>
      <c r="P22" s="37">
        <f t="shared" si="2"/>
        <v>858521</v>
      </c>
    </row>
    <row r="23" spans="2:16" ht="12.75">
      <c r="B23" s="114"/>
      <c r="C23" s="40"/>
      <c r="D23" s="169" t="s">
        <v>24</v>
      </c>
      <c r="E23" s="119"/>
      <c r="F23" s="604"/>
      <c r="G23" s="605"/>
      <c r="H23" s="256"/>
      <c r="I23" s="119"/>
      <c r="J23" s="118"/>
      <c r="K23" s="38"/>
      <c r="L23" s="39"/>
      <c r="M23" s="119"/>
      <c r="N23" s="39"/>
      <c r="O23" s="119">
        <f t="shared" si="1"/>
        <v>0</v>
      </c>
      <c r="P23" s="37">
        <f t="shared" si="2"/>
        <v>0</v>
      </c>
    </row>
    <row r="24" spans="2:16" ht="12.75">
      <c r="B24" s="114"/>
      <c r="C24" s="40" t="s">
        <v>11</v>
      </c>
      <c r="D24" s="40"/>
      <c r="E24" s="119">
        <v>18750</v>
      </c>
      <c r="F24" s="604"/>
      <c r="G24" s="605">
        <v>3750</v>
      </c>
      <c r="H24" s="256"/>
      <c r="I24" s="119"/>
      <c r="J24" s="118"/>
      <c r="K24" s="38">
        <v>2500</v>
      </c>
      <c r="L24" s="39"/>
      <c r="M24" s="119"/>
      <c r="N24" s="39"/>
      <c r="O24" s="119">
        <f t="shared" si="1"/>
        <v>25000</v>
      </c>
      <c r="P24" s="37">
        <f t="shared" si="2"/>
        <v>0</v>
      </c>
    </row>
    <row r="25" spans="2:16" ht="12.75">
      <c r="B25" s="114"/>
      <c r="C25" s="40" t="s">
        <v>12</v>
      </c>
      <c r="D25" s="40"/>
      <c r="E25" s="119">
        <v>879805.5</v>
      </c>
      <c r="F25" s="604">
        <v>550000</v>
      </c>
      <c r="G25" s="605">
        <v>175961.1</v>
      </c>
      <c r="H25" s="256"/>
      <c r="I25" s="119"/>
      <c r="J25" s="118"/>
      <c r="K25" s="38">
        <v>117307.4</v>
      </c>
      <c r="L25" s="39"/>
      <c r="M25" s="119"/>
      <c r="N25" s="39"/>
      <c r="O25" s="119">
        <f t="shared" si="1"/>
        <v>1173074</v>
      </c>
      <c r="P25" s="37">
        <f t="shared" si="2"/>
        <v>550000</v>
      </c>
    </row>
    <row r="26" spans="2:16" ht="12.75">
      <c r="B26" s="114"/>
      <c r="C26" s="40" t="s">
        <v>13</v>
      </c>
      <c r="D26" s="40"/>
      <c r="E26" s="119"/>
      <c r="F26" s="604"/>
      <c r="G26" s="605"/>
      <c r="H26" s="256"/>
      <c r="I26" s="119"/>
      <c r="J26" s="118"/>
      <c r="K26" s="38"/>
      <c r="L26" s="39"/>
      <c r="M26" s="119"/>
      <c r="N26" s="39"/>
      <c r="O26" s="119">
        <f t="shared" si="1"/>
        <v>0</v>
      </c>
      <c r="P26" s="37">
        <f t="shared" si="2"/>
        <v>0</v>
      </c>
    </row>
    <row r="27" spans="2:16" ht="12.75">
      <c r="B27" s="114"/>
      <c r="C27" s="40" t="s">
        <v>14</v>
      </c>
      <c r="D27" s="40"/>
      <c r="E27" s="119">
        <v>36569.25</v>
      </c>
      <c r="F27" s="604"/>
      <c r="G27" s="605">
        <v>7313.85</v>
      </c>
      <c r="H27" s="256"/>
      <c r="I27" s="119"/>
      <c r="J27" s="118"/>
      <c r="K27" s="38">
        <v>4875.9</v>
      </c>
      <c r="L27" s="39"/>
      <c r="M27" s="119"/>
      <c r="N27" s="39"/>
      <c r="O27" s="119">
        <f t="shared" si="1"/>
        <v>48759</v>
      </c>
      <c r="P27" s="37">
        <f t="shared" si="2"/>
        <v>0</v>
      </c>
    </row>
    <row r="28" spans="2:16" ht="12.75">
      <c r="B28" s="114"/>
      <c r="C28" s="40" t="s">
        <v>309</v>
      </c>
      <c r="D28" s="40"/>
      <c r="E28" s="482">
        <f>+'S-9'!M22</f>
        <v>180000</v>
      </c>
      <c r="F28" s="606">
        <f>+'S-9'!O22</f>
        <v>0</v>
      </c>
      <c r="G28" s="605">
        <v>5584.5</v>
      </c>
      <c r="H28" s="256"/>
      <c r="I28" s="119"/>
      <c r="J28" s="118"/>
      <c r="K28" s="38">
        <v>3723</v>
      </c>
      <c r="L28" s="39"/>
      <c r="M28" s="119"/>
      <c r="N28" s="39"/>
      <c r="O28" s="119">
        <f t="shared" si="1"/>
        <v>189307.5</v>
      </c>
      <c r="P28" s="37">
        <f t="shared" si="2"/>
        <v>0</v>
      </c>
    </row>
    <row r="29" spans="2:16" ht="12.75">
      <c r="B29" s="114"/>
      <c r="C29" s="40" t="s">
        <v>4</v>
      </c>
      <c r="D29" s="40"/>
      <c r="E29" s="482">
        <f>+'S-8'!D19</f>
        <v>125000</v>
      </c>
      <c r="F29" s="606">
        <f>+'S-8'!F19</f>
        <v>0</v>
      </c>
      <c r="G29" s="605">
        <v>47038.5</v>
      </c>
      <c r="H29" s="256"/>
      <c r="I29" s="119"/>
      <c r="J29" s="118"/>
      <c r="K29" s="38">
        <v>31359</v>
      </c>
      <c r="L29" s="39"/>
      <c r="M29" s="119"/>
      <c r="N29" s="39"/>
      <c r="O29" s="119">
        <f t="shared" si="1"/>
        <v>203397.5</v>
      </c>
      <c r="P29" s="37">
        <f t="shared" si="2"/>
        <v>0</v>
      </c>
    </row>
    <row r="30" spans="2:16" ht="12.75">
      <c r="B30" s="114"/>
      <c r="C30" s="40" t="s">
        <v>310</v>
      </c>
      <c r="D30" s="40"/>
      <c r="E30" s="482">
        <f>+'S-10'!E24</f>
        <v>5000</v>
      </c>
      <c r="F30" s="606">
        <f>+'S-10'!F24</f>
        <v>0</v>
      </c>
      <c r="G30" s="605"/>
      <c r="H30" s="256"/>
      <c r="I30" s="119"/>
      <c r="J30" s="118"/>
      <c r="K30" s="38"/>
      <c r="L30" s="39"/>
      <c r="M30" s="119"/>
      <c r="N30" s="39"/>
      <c r="O30" s="119"/>
      <c r="P30" s="37"/>
    </row>
    <row r="31" spans="2:16" ht="12.75">
      <c r="B31" s="114"/>
      <c r="C31" s="40" t="s">
        <v>28</v>
      </c>
      <c r="D31" s="40"/>
      <c r="E31" s="119">
        <v>16755</v>
      </c>
      <c r="F31" s="604"/>
      <c r="G31" s="605">
        <v>3351</v>
      </c>
      <c r="H31" s="256"/>
      <c r="I31" s="119"/>
      <c r="J31" s="118"/>
      <c r="K31" s="38">
        <v>2234</v>
      </c>
      <c r="L31" s="39"/>
      <c r="M31" s="119"/>
      <c r="N31" s="39"/>
      <c r="O31" s="119">
        <f t="shared" si="1"/>
        <v>22340</v>
      </c>
      <c r="P31" s="37">
        <f t="shared" si="2"/>
        <v>0</v>
      </c>
    </row>
    <row r="32" spans="2:16" ht="12.75">
      <c r="B32" s="114"/>
      <c r="C32" s="40" t="s">
        <v>5</v>
      </c>
      <c r="D32" s="40"/>
      <c r="E32" s="119">
        <v>595177.5</v>
      </c>
      <c r="F32" s="604">
        <v>1585895</v>
      </c>
      <c r="G32" s="605">
        <v>119035.5</v>
      </c>
      <c r="H32" s="256"/>
      <c r="I32" s="119"/>
      <c r="J32" s="118"/>
      <c r="K32" s="38">
        <v>79357</v>
      </c>
      <c r="L32" s="39"/>
      <c r="M32" s="119"/>
      <c r="N32" s="39"/>
      <c r="O32" s="119">
        <f t="shared" si="1"/>
        <v>793570</v>
      </c>
      <c r="P32" s="37">
        <f t="shared" si="2"/>
        <v>1585895</v>
      </c>
    </row>
    <row r="33" spans="2:16" ht="12.75">
      <c r="B33" s="114"/>
      <c r="C33" s="40" t="s">
        <v>16</v>
      </c>
      <c r="D33" s="40"/>
      <c r="E33" s="119">
        <v>1575</v>
      </c>
      <c r="F33" s="604"/>
      <c r="G33" s="605">
        <v>315</v>
      </c>
      <c r="H33" s="256"/>
      <c r="I33" s="119"/>
      <c r="J33" s="118"/>
      <c r="K33" s="38">
        <v>210</v>
      </c>
      <c r="L33" s="39"/>
      <c r="M33" s="119"/>
      <c r="N33" s="39"/>
      <c r="O33" s="119">
        <f t="shared" si="1"/>
        <v>2100</v>
      </c>
      <c r="P33" s="37">
        <f t="shared" si="2"/>
        <v>0</v>
      </c>
    </row>
    <row r="34" spans="2:16" ht="12.75">
      <c r="B34" s="114"/>
      <c r="C34" s="40" t="s">
        <v>17</v>
      </c>
      <c r="D34" s="40"/>
      <c r="E34" s="119"/>
      <c r="F34" s="604"/>
      <c r="G34" s="605"/>
      <c r="H34" s="256"/>
      <c r="I34" s="119"/>
      <c r="J34" s="118"/>
      <c r="K34" s="38"/>
      <c r="L34" s="39"/>
      <c r="M34" s="119"/>
      <c r="N34" s="39"/>
      <c r="O34" s="119">
        <f t="shared" si="1"/>
        <v>0</v>
      </c>
      <c r="P34" s="37">
        <f t="shared" si="2"/>
        <v>0</v>
      </c>
    </row>
    <row r="35" spans="2:16" ht="12.75">
      <c r="B35" s="114"/>
      <c r="C35" s="40" t="s">
        <v>18</v>
      </c>
      <c r="D35" s="40"/>
      <c r="E35" s="119">
        <v>2718721.5</v>
      </c>
      <c r="F35" s="604">
        <v>3012585</v>
      </c>
      <c r="G35" s="605">
        <v>543744.3</v>
      </c>
      <c r="H35" s="256"/>
      <c r="I35" s="119"/>
      <c r="J35" s="118"/>
      <c r="K35" s="38">
        <v>362496.2</v>
      </c>
      <c r="L35" s="39"/>
      <c r="M35" s="119"/>
      <c r="N35" s="39"/>
      <c r="O35" s="119">
        <f t="shared" si="1"/>
        <v>3624962</v>
      </c>
      <c r="P35" s="37">
        <f t="shared" si="2"/>
        <v>3012585</v>
      </c>
    </row>
    <row r="36" spans="2:16" ht="12.75">
      <c r="B36" s="114"/>
      <c r="C36" s="40" t="s">
        <v>25</v>
      </c>
      <c r="D36" s="40"/>
      <c r="E36" s="119"/>
      <c r="F36" s="604"/>
      <c r="G36" s="605"/>
      <c r="H36" s="256"/>
      <c r="I36" s="119"/>
      <c r="J36" s="118"/>
      <c r="K36" s="38"/>
      <c r="L36" s="39"/>
      <c r="M36" s="119"/>
      <c r="N36" s="39"/>
      <c r="O36" s="119">
        <f t="shared" si="1"/>
        <v>0</v>
      </c>
      <c r="P36" s="37">
        <f t="shared" si="2"/>
        <v>0</v>
      </c>
    </row>
    <row r="37" spans="2:16" ht="12.75">
      <c r="B37" s="114"/>
      <c r="C37" s="40"/>
      <c r="D37" s="40" t="s">
        <v>19</v>
      </c>
      <c r="E37" s="119"/>
      <c r="F37" s="604"/>
      <c r="G37" s="605"/>
      <c r="H37" s="256"/>
      <c r="I37" s="119"/>
      <c r="J37" s="118"/>
      <c r="K37" s="38"/>
      <c r="L37" s="39"/>
      <c r="M37" s="119"/>
      <c r="N37" s="39"/>
      <c r="O37" s="119">
        <f t="shared" si="1"/>
        <v>0</v>
      </c>
      <c r="P37" s="37">
        <f t="shared" si="2"/>
        <v>0</v>
      </c>
    </row>
    <row r="38" spans="2:16" ht="12.75">
      <c r="B38" s="114"/>
      <c r="C38" s="40"/>
      <c r="D38" s="40" t="s">
        <v>20</v>
      </c>
      <c r="E38" s="119">
        <v>500000</v>
      </c>
      <c r="F38" s="604">
        <v>500000</v>
      </c>
      <c r="G38" s="605"/>
      <c r="H38" s="256"/>
      <c r="I38" s="119"/>
      <c r="J38" s="118"/>
      <c r="K38" s="38"/>
      <c r="L38" s="39"/>
      <c r="M38" s="119"/>
      <c r="N38" s="39"/>
      <c r="O38" s="119">
        <f t="shared" si="1"/>
        <v>500000</v>
      </c>
      <c r="P38" s="37">
        <f t="shared" si="2"/>
        <v>500000</v>
      </c>
    </row>
    <row r="39" spans="2:16" ht="12.75">
      <c r="B39" s="114"/>
      <c r="C39" s="40"/>
      <c r="D39" s="40" t="s">
        <v>24</v>
      </c>
      <c r="E39" s="119"/>
      <c r="F39" s="604"/>
      <c r="G39" s="605"/>
      <c r="H39" s="256"/>
      <c r="I39" s="119"/>
      <c r="J39" s="118"/>
      <c r="K39" s="38"/>
      <c r="L39" s="39"/>
      <c r="M39" s="119"/>
      <c r="N39" s="39"/>
      <c r="O39" s="119">
        <f t="shared" si="1"/>
        <v>0</v>
      </c>
      <c r="P39" s="37">
        <f t="shared" si="2"/>
        <v>0</v>
      </c>
    </row>
    <row r="40" spans="2:16" ht="12.75">
      <c r="B40" s="114"/>
      <c r="C40" s="40" t="s">
        <v>27</v>
      </c>
      <c r="D40" s="40"/>
      <c r="E40" s="482">
        <f>+'S-7'!K17</f>
        <v>77000</v>
      </c>
      <c r="F40" s="606">
        <f>+'S-7'!L17</f>
        <v>0</v>
      </c>
      <c r="G40" s="605"/>
      <c r="H40" s="256"/>
      <c r="I40" s="119"/>
      <c r="J40" s="118"/>
      <c r="K40" s="38"/>
      <c r="L40" s="39"/>
      <c r="M40" s="119"/>
      <c r="N40" s="39"/>
      <c r="O40" s="119">
        <f t="shared" si="1"/>
        <v>77000</v>
      </c>
      <c r="P40" s="37">
        <f t="shared" si="2"/>
        <v>0</v>
      </c>
    </row>
    <row r="41" spans="2:16" ht="12.75">
      <c r="B41" s="114"/>
      <c r="C41" s="40" t="s">
        <v>30</v>
      </c>
      <c r="D41" s="40"/>
      <c r="E41" s="119"/>
      <c r="F41" s="604"/>
      <c r="G41" s="605"/>
      <c r="H41" s="256"/>
      <c r="I41" s="119"/>
      <c r="J41" s="118"/>
      <c r="K41" s="38"/>
      <c r="L41" s="39"/>
      <c r="M41" s="119"/>
      <c r="N41" s="39"/>
      <c r="O41" s="119">
        <f t="shared" si="1"/>
        <v>0</v>
      </c>
      <c r="P41" s="37">
        <f t="shared" si="2"/>
        <v>0</v>
      </c>
    </row>
    <row r="42" spans="2:16" ht="12.75">
      <c r="B42" s="114"/>
      <c r="C42" s="40" t="s">
        <v>29</v>
      </c>
      <c r="D42" s="40"/>
      <c r="E42" s="119">
        <v>352153.5</v>
      </c>
      <c r="F42" s="604">
        <v>252851</v>
      </c>
      <c r="G42" s="605">
        <v>70430.7</v>
      </c>
      <c r="H42" s="256"/>
      <c r="I42" s="119"/>
      <c r="J42" s="118"/>
      <c r="K42" s="38">
        <v>46953.8</v>
      </c>
      <c r="L42" s="39"/>
      <c r="M42" s="119"/>
      <c r="N42" s="39"/>
      <c r="O42" s="119">
        <f t="shared" si="1"/>
        <v>469538</v>
      </c>
      <c r="P42" s="37">
        <f t="shared" si="2"/>
        <v>252851</v>
      </c>
    </row>
    <row r="43" spans="2:16" ht="12.75">
      <c r="B43" s="114"/>
      <c r="C43" s="40" t="s">
        <v>45</v>
      </c>
      <c r="D43" s="40"/>
      <c r="E43" s="119">
        <v>1200000</v>
      </c>
      <c r="F43" s="604">
        <v>1200000</v>
      </c>
      <c r="G43" s="605"/>
      <c r="H43" s="256"/>
      <c r="I43" s="119"/>
      <c r="J43" s="118"/>
      <c r="K43" s="38"/>
      <c r="L43" s="39"/>
      <c r="M43" s="119"/>
      <c r="N43" s="39"/>
      <c r="O43" s="119">
        <f t="shared" si="1"/>
        <v>1200000</v>
      </c>
      <c r="P43" s="37">
        <f t="shared" si="2"/>
        <v>1200000</v>
      </c>
    </row>
    <row r="44" spans="2:16" ht="12.75">
      <c r="B44" s="114"/>
      <c r="C44" s="40" t="s">
        <v>32</v>
      </c>
      <c r="D44" s="40"/>
      <c r="E44" s="119"/>
      <c r="F44" s="604"/>
      <c r="G44" s="605"/>
      <c r="H44" s="256"/>
      <c r="I44" s="119"/>
      <c r="J44" s="118"/>
      <c r="K44" s="38"/>
      <c r="L44" s="39"/>
      <c r="M44" s="119"/>
      <c r="N44" s="39"/>
      <c r="O44" s="119">
        <f t="shared" si="1"/>
        <v>0</v>
      </c>
      <c r="P44" s="37">
        <f t="shared" si="2"/>
        <v>0</v>
      </c>
    </row>
    <row r="45" spans="2:16" ht="12.75">
      <c r="B45" s="114"/>
      <c r="C45" s="40" t="s">
        <v>33</v>
      </c>
      <c r="D45" s="40"/>
      <c r="E45" s="119"/>
      <c r="F45" s="604"/>
      <c r="G45" s="605"/>
      <c r="H45" s="256"/>
      <c r="I45" s="119"/>
      <c r="J45" s="118"/>
      <c r="K45" s="38"/>
      <c r="L45" s="39"/>
      <c r="M45" s="119"/>
      <c r="N45" s="39"/>
      <c r="O45" s="119">
        <f t="shared" si="1"/>
        <v>0</v>
      </c>
      <c r="P45" s="37">
        <f t="shared" si="2"/>
        <v>0</v>
      </c>
    </row>
    <row r="46" spans="2:16" ht="12.75">
      <c r="B46" s="114"/>
      <c r="C46" s="40" t="s">
        <v>34</v>
      </c>
      <c r="D46" s="40"/>
      <c r="E46" s="119">
        <v>9030</v>
      </c>
      <c r="F46" s="604"/>
      <c r="G46" s="605">
        <v>1806</v>
      </c>
      <c r="H46" s="256"/>
      <c r="I46" s="119"/>
      <c r="J46" s="118"/>
      <c r="K46" s="38">
        <v>1204</v>
      </c>
      <c r="L46" s="39"/>
      <c r="M46" s="119"/>
      <c r="N46" s="39"/>
      <c r="O46" s="119">
        <f>+E46+G46+I46+K46+M46</f>
        <v>12040</v>
      </c>
      <c r="P46" s="37">
        <f t="shared" si="2"/>
        <v>0</v>
      </c>
    </row>
    <row r="47" spans="2:16" ht="12.75">
      <c r="B47" s="114"/>
      <c r="C47" s="40" t="s">
        <v>31</v>
      </c>
      <c r="D47" s="40"/>
      <c r="E47" s="119">
        <v>58525</v>
      </c>
      <c r="F47" s="604">
        <v>65205</v>
      </c>
      <c r="G47" s="605"/>
      <c r="H47" s="256"/>
      <c r="I47" s="119"/>
      <c r="J47" s="118"/>
      <c r="K47" s="38"/>
      <c r="L47" s="39"/>
      <c r="M47" s="119"/>
      <c r="N47" s="39"/>
      <c r="O47" s="119">
        <f>+E47+G47+I47+K47+M47</f>
        <v>58525</v>
      </c>
      <c r="P47" s="37">
        <f>+F47+H47+J47+L47+N47</f>
        <v>65205</v>
      </c>
    </row>
    <row r="48" spans="2:16" ht="12.75">
      <c r="B48" s="114"/>
      <c r="C48" s="40" t="s">
        <v>202</v>
      </c>
      <c r="D48" s="40"/>
      <c r="E48" s="119">
        <v>281250</v>
      </c>
      <c r="F48" s="604"/>
      <c r="G48" s="605">
        <v>56250</v>
      </c>
      <c r="H48" s="256"/>
      <c r="I48" s="119"/>
      <c r="J48" s="118"/>
      <c r="K48" s="38">
        <v>37500</v>
      </c>
      <c r="L48" s="39"/>
      <c r="M48" s="119"/>
      <c r="N48" s="39"/>
      <c r="O48" s="119">
        <f aca="true" t="shared" si="3" ref="O48:O65">+E48+G48+I48+K48+M48</f>
        <v>375000</v>
      </c>
      <c r="P48" s="37">
        <f aca="true" t="shared" si="4" ref="P48:P65">+F48+H48+J48+L48+N48</f>
        <v>0</v>
      </c>
    </row>
    <row r="49" spans="2:16" ht="12.75">
      <c r="B49" s="114"/>
      <c r="C49" s="40" t="s">
        <v>203</v>
      </c>
      <c r="D49" s="40"/>
      <c r="E49" s="119">
        <v>888801.75</v>
      </c>
      <c r="F49" s="604"/>
      <c r="G49" s="605">
        <v>177760.35</v>
      </c>
      <c r="H49" s="256"/>
      <c r="I49" s="119"/>
      <c r="J49" s="118"/>
      <c r="K49" s="38">
        <v>118506.9</v>
      </c>
      <c r="L49" s="39"/>
      <c r="M49" s="119"/>
      <c r="N49" s="39"/>
      <c r="O49" s="119">
        <f t="shared" si="3"/>
        <v>1185069</v>
      </c>
      <c r="P49" s="37">
        <f t="shared" si="4"/>
        <v>0</v>
      </c>
    </row>
    <row r="50" spans="2:16" ht="12.75">
      <c r="B50" s="114"/>
      <c r="C50" s="40" t="s">
        <v>204</v>
      </c>
      <c r="D50" s="40"/>
      <c r="E50" s="119">
        <v>1393008.25</v>
      </c>
      <c r="F50" s="604">
        <v>1258521</v>
      </c>
      <c r="G50" s="605">
        <v>330001.65</v>
      </c>
      <c r="H50" s="256"/>
      <c r="I50" s="119"/>
      <c r="J50" s="118"/>
      <c r="K50" s="38">
        <v>220001.1</v>
      </c>
      <c r="L50" s="39"/>
      <c r="M50" s="119"/>
      <c r="N50" s="39"/>
      <c r="O50" s="119">
        <f t="shared" si="3"/>
        <v>1943011</v>
      </c>
      <c r="P50" s="37">
        <f t="shared" si="4"/>
        <v>1258521</v>
      </c>
    </row>
    <row r="51" spans="2:16" ht="12.75">
      <c r="B51" s="114"/>
      <c r="C51" s="40" t="s">
        <v>205</v>
      </c>
      <c r="D51" s="40"/>
      <c r="E51" s="119">
        <v>652503.75</v>
      </c>
      <c r="F51" s="604">
        <v>785896</v>
      </c>
      <c r="G51" s="605">
        <v>130500.75</v>
      </c>
      <c r="H51" s="256"/>
      <c r="I51" s="119"/>
      <c r="J51" s="118"/>
      <c r="K51" s="38">
        <v>87000.5</v>
      </c>
      <c r="L51" s="39"/>
      <c r="M51" s="119"/>
      <c r="N51" s="39"/>
      <c r="O51" s="119">
        <f t="shared" si="3"/>
        <v>870005</v>
      </c>
      <c r="P51" s="37">
        <f t="shared" si="4"/>
        <v>785896</v>
      </c>
    </row>
    <row r="52" spans="2:16" ht="12.75">
      <c r="B52" s="114"/>
      <c r="C52" s="40" t="s">
        <v>206</v>
      </c>
      <c r="D52" s="40"/>
      <c r="E52" s="119">
        <v>996270</v>
      </c>
      <c r="F52" s="604">
        <v>558222</v>
      </c>
      <c r="G52" s="605">
        <v>199254</v>
      </c>
      <c r="H52" s="256"/>
      <c r="I52" s="119"/>
      <c r="J52" s="118"/>
      <c r="K52" s="38">
        <v>132836</v>
      </c>
      <c r="L52" s="39"/>
      <c r="M52" s="119"/>
      <c r="N52" s="39"/>
      <c r="O52" s="119">
        <f t="shared" si="3"/>
        <v>1328360</v>
      </c>
      <c r="P52" s="37">
        <f t="shared" si="4"/>
        <v>558222</v>
      </c>
    </row>
    <row r="53" spans="2:16" ht="12.75">
      <c r="B53" s="114"/>
      <c r="C53" s="40" t="s">
        <v>207</v>
      </c>
      <c r="D53" s="40"/>
      <c r="E53" s="119">
        <v>11250</v>
      </c>
      <c r="F53" s="604"/>
      <c r="G53" s="605">
        <v>2250</v>
      </c>
      <c r="H53" s="256"/>
      <c r="I53" s="119"/>
      <c r="J53" s="118"/>
      <c r="K53" s="38">
        <v>1500</v>
      </c>
      <c r="L53" s="39"/>
      <c r="M53" s="119"/>
      <c r="N53" s="39"/>
      <c r="O53" s="119">
        <f t="shared" si="3"/>
        <v>15000</v>
      </c>
      <c r="P53" s="37">
        <f t="shared" si="4"/>
        <v>0</v>
      </c>
    </row>
    <row r="54" spans="2:16" ht="12.75">
      <c r="B54" s="114"/>
      <c r="C54" s="40" t="s">
        <v>208</v>
      </c>
      <c r="D54" s="40"/>
      <c r="E54" s="119">
        <v>7500</v>
      </c>
      <c r="F54" s="604"/>
      <c r="G54" s="605">
        <v>1500</v>
      </c>
      <c r="H54" s="256"/>
      <c r="I54" s="119"/>
      <c r="J54" s="118"/>
      <c r="K54" s="38">
        <v>1000</v>
      </c>
      <c r="L54" s="39"/>
      <c r="M54" s="119"/>
      <c r="N54" s="39"/>
      <c r="O54" s="119">
        <f t="shared" si="3"/>
        <v>10000</v>
      </c>
      <c r="P54" s="37">
        <f t="shared" si="4"/>
        <v>0</v>
      </c>
    </row>
    <row r="55" spans="2:16" ht="12.75">
      <c r="B55" s="114"/>
      <c r="C55" s="40" t="s">
        <v>209</v>
      </c>
      <c r="D55" s="40"/>
      <c r="E55" s="119">
        <v>67500</v>
      </c>
      <c r="F55" s="604"/>
      <c r="G55" s="605">
        <v>13500</v>
      </c>
      <c r="H55" s="256"/>
      <c r="I55" s="119"/>
      <c r="J55" s="118"/>
      <c r="K55" s="38">
        <v>9000</v>
      </c>
      <c r="L55" s="39"/>
      <c r="M55" s="119"/>
      <c r="N55" s="39"/>
      <c r="O55" s="119">
        <f t="shared" si="3"/>
        <v>90000</v>
      </c>
      <c r="P55" s="37">
        <f t="shared" si="4"/>
        <v>0</v>
      </c>
    </row>
    <row r="56" spans="2:16" ht="12.75">
      <c r="B56" s="114"/>
      <c r="C56" s="40" t="s">
        <v>210</v>
      </c>
      <c r="D56" s="40"/>
      <c r="E56" s="119">
        <v>11250</v>
      </c>
      <c r="F56" s="604"/>
      <c r="G56" s="605">
        <v>2250</v>
      </c>
      <c r="H56" s="256"/>
      <c r="I56" s="119"/>
      <c r="J56" s="118"/>
      <c r="K56" s="38">
        <v>1500</v>
      </c>
      <c r="L56" s="39"/>
      <c r="M56" s="119"/>
      <c r="N56" s="39"/>
      <c r="O56" s="119">
        <f t="shared" si="3"/>
        <v>15000</v>
      </c>
      <c r="P56" s="37">
        <f t="shared" si="4"/>
        <v>0</v>
      </c>
    </row>
    <row r="57" spans="2:16" ht="12.75">
      <c r="B57" s="114"/>
      <c r="C57" s="40" t="s">
        <v>211</v>
      </c>
      <c r="D57" s="40"/>
      <c r="E57" s="119">
        <v>978000</v>
      </c>
      <c r="F57" s="604"/>
      <c r="G57" s="605">
        <v>321600</v>
      </c>
      <c r="H57" s="256"/>
      <c r="I57" s="119"/>
      <c r="J57" s="118"/>
      <c r="K57" s="38">
        <v>214400</v>
      </c>
      <c r="L57" s="39"/>
      <c r="M57" s="119"/>
      <c r="N57" s="39"/>
      <c r="O57" s="119">
        <f t="shared" si="3"/>
        <v>1514000</v>
      </c>
      <c r="P57" s="37">
        <f t="shared" si="4"/>
        <v>0</v>
      </c>
    </row>
    <row r="58" spans="2:16" ht="12.75">
      <c r="B58" s="114"/>
      <c r="C58" s="40" t="s">
        <v>212</v>
      </c>
      <c r="D58" s="40"/>
      <c r="E58" s="119">
        <v>678432.75</v>
      </c>
      <c r="F58" s="604">
        <v>785222</v>
      </c>
      <c r="G58" s="605">
        <v>135686.55</v>
      </c>
      <c r="H58" s="256"/>
      <c r="I58" s="119"/>
      <c r="J58" s="118"/>
      <c r="K58" s="38">
        <v>90457.7</v>
      </c>
      <c r="L58" s="39"/>
      <c r="M58" s="119"/>
      <c r="N58" s="39"/>
      <c r="O58" s="119">
        <f t="shared" si="3"/>
        <v>904577</v>
      </c>
      <c r="P58" s="37">
        <f t="shared" si="4"/>
        <v>785222</v>
      </c>
    </row>
    <row r="59" spans="2:16" ht="12.75">
      <c r="B59" s="114"/>
      <c r="C59" s="40" t="s">
        <v>213</v>
      </c>
      <c r="D59" s="40"/>
      <c r="E59" s="119">
        <v>585093.75</v>
      </c>
      <c r="F59" s="604">
        <v>685258</v>
      </c>
      <c r="G59" s="605">
        <v>117018.75</v>
      </c>
      <c r="H59" s="256"/>
      <c r="I59" s="119"/>
      <c r="J59" s="118"/>
      <c r="K59" s="38">
        <v>78012.5</v>
      </c>
      <c r="L59" s="39"/>
      <c r="M59" s="119"/>
      <c r="N59" s="39"/>
      <c r="O59" s="119">
        <f t="shared" si="3"/>
        <v>780125</v>
      </c>
      <c r="P59" s="37">
        <f t="shared" si="4"/>
        <v>685258</v>
      </c>
    </row>
    <row r="60" spans="2:16" ht="12.75">
      <c r="B60" s="114"/>
      <c r="C60" s="40" t="s">
        <v>214</v>
      </c>
      <c r="D60" s="40"/>
      <c r="E60" s="119">
        <v>120375</v>
      </c>
      <c r="F60" s="604">
        <v>152822</v>
      </c>
      <c r="G60" s="605">
        <v>24075</v>
      </c>
      <c r="H60" s="256"/>
      <c r="I60" s="119"/>
      <c r="J60" s="118"/>
      <c r="K60" s="38">
        <v>16050</v>
      </c>
      <c r="L60" s="39"/>
      <c r="M60" s="119"/>
      <c r="N60" s="39"/>
      <c r="O60" s="119">
        <f t="shared" si="3"/>
        <v>160500</v>
      </c>
      <c r="P60" s="37">
        <f t="shared" si="4"/>
        <v>152822</v>
      </c>
    </row>
    <row r="61" spans="2:16" ht="12.75">
      <c r="B61" s="114"/>
      <c r="C61" s="40" t="s">
        <v>215</v>
      </c>
      <c r="D61" s="40"/>
      <c r="E61" s="119">
        <v>93750</v>
      </c>
      <c r="F61" s="604">
        <v>100000</v>
      </c>
      <c r="G61" s="605">
        <v>18750</v>
      </c>
      <c r="H61" s="256"/>
      <c r="I61" s="119"/>
      <c r="J61" s="118"/>
      <c r="K61" s="38">
        <v>12500</v>
      </c>
      <c r="L61" s="39"/>
      <c r="M61" s="119"/>
      <c r="N61" s="39"/>
      <c r="O61" s="119">
        <f t="shared" si="3"/>
        <v>125000</v>
      </c>
      <c r="P61" s="37">
        <f t="shared" si="4"/>
        <v>100000</v>
      </c>
    </row>
    <row r="62" spans="2:16" ht="12.75">
      <c r="B62" s="114"/>
      <c r="C62" s="40" t="s">
        <v>216</v>
      </c>
      <c r="D62" s="40"/>
      <c r="E62" s="119">
        <v>345187.5</v>
      </c>
      <c r="F62" s="604">
        <v>350000</v>
      </c>
      <c r="G62" s="605">
        <v>69037.5</v>
      </c>
      <c r="H62" s="256"/>
      <c r="I62" s="119"/>
      <c r="J62" s="118"/>
      <c r="K62" s="38">
        <v>46025</v>
      </c>
      <c r="L62" s="39"/>
      <c r="M62" s="119"/>
      <c r="N62" s="39"/>
      <c r="O62" s="119">
        <f t="shared" si="3"/>
        <v>460250</v>
      </c>
      <c r="P62" s="37">
        <f t="shared" si="4"/>
        <v>350000</v>
      </c>
    </row>
    <row r="63" spans="2:16" ht="12.75">
      <c r="B63" s="114"/>
      <c r="C63" s="40" t="s">
        <v>217</v>
      </c>
      <c r="D63" s="40"/>
      <c r="E63" s="119">
        <v>24397.5</v>
      </c>
      <c r="F63" s="604">
        <v>25000</v>
      </c>
      <c r="G63" s="605">
        <v>4879.5</v>
      </c>
      <c r="H63" s="256"/>
      <c r="I63" s="119"/>
      <c r="J63" s="118"/>
      <c r="K63" s="38">
        <v>3253</v>
      </c>
      <c r="L63" s="39"/>
      <c r="M63" s="119"/>
      <c r="N63" s="39"/>
      <c r="O63" s="119">
        <f t="shared" si="3"/>
        <v>32530</v>
      </c>
      <c r="P63" s="37">
        <f t="shared" si="4"/>
        <v>25000</v>
      </c>
    </row>
    <row r="64" spans="2:16" ht="12.75">
      <c r="B64" s="114"/>
      <c r="C64" s="40" t="s">
        <v>218</v>
      </c>
      <c r="D64" s="40"/>
      <c r="E64" s="119">
        <v>374750</v>
      </c>
      <c r="F64" s="604">
        <v>358855</v>
      </c>
      <c r="G64" s="605">
        <v>34950</v>
      </c>
      <c r="H64" s="256"/>
      <c r="I64" s="119"/>
      <c r="J64" s="118"/>
      <c r="K64" s="38">
        <v>23300</v>
      </c>
      <c r="L64" s="39"/>
      <c r="M64" s="119"/>
      <c r="N64" s="39"/>
      <c r="O64" s="119">
        <f t="shared" si="3"/>
        <v>433000</v>
      </c>
      <c r="P64" s="37">
        <f t="shared" si="4"/>
        <v>358855</v>
      </c>
    </row>
    <row r="65" spans="2:16" ht="12.75">
      <c r="B65" s="114"/>
      <c r="C65" s="40" t="s">
        <v>219</v>
      </c>
      <c r="D65" s="40"/>
      <c r="E65" s="119">
        <v>22376.25</v>
      </c>
      <c r="F65" s="604">
        <v>24000</v>
      </c>
      <c r="G65" s="605">
        <v>4475.25</v>
      </c>
      <c r="H65" s="256"/>
      <c r="I65" s="119"/>
      <c r="J65" s="118"/>
      <c r="K65" s="38">
        <v>2983.5</v>
      </c>
      <c r="L65" s="39"/>
      <c r="M65" s="119"/>
      <c r="N65" s="39"/>
      <c r="O65" s="119">
        <f t="shared" si="3"/>
        <v>29835</v>
      </c>
      <c r="P65" s="37">
        <f t="shared" si="4"/>
        <v>24000</v>
      </c>
    </row>
    <row r="66" spans="2:16" ht="12.75">
      <c r="B66" s="114"/>
      <c r="C66" s="40" t="s">
        <v>153</v>
      </c>
      <c r="D66" s="40"/>
      <c r="E66" s="482">
        <f>+'S-3'!U15+'S-4'!V17+'S-5'!R16+'S-6'!R16</f>
        <v>42500</v>
      </c>
      <c r="F66" s="606">
        <f>+'S-3'!U80+'S-4'!V91+'S-5'!R84+'S-6'!R82</f>
        <v>0</v>
      </c>
      <c r="G66" s="605"/>
      <c r="H66" s="256"/>
      <c r="I66" s="119"/>
      <c r="J66" s="118"/>
      <c r="K66" s="38"/>
      <c r="L66" s="39"/>
      <c r="M66" s="119"/>
      <c r="N66" s="39"/>
      <c r="O66" s="119">
        <f t="shared" si="1"/>
        <v>42500</v>
      </c>
      <c r="P66" s="37">
        <f t="shared" si="2"/>
        <v>0</v>
      </c>
    </row>
    <row r="67" spans="2:16" ht="12.75">
      <c r="B67" s="114"/>
      <c r="C67" s="40" t="s">
        <v>154</v>
      </c>
      <c r="D67" s="40"/>
      <c r="E67" s="482">
        <f>+'S-3'!W15+'S-4'!X17+'S-5'!T16+'S-6'!T16</f>
        <v>40000</v>
      </c>
      <c r="F67" s="606">
        <f>+'S-3'!W80+'S-4'!X91+'S-5'!T84+'S-6'!T82</f>
        <v>0</v>
      </c>
      <c r="G67" s="605"/>
      <c r="H67" s="256"/>
      <c r="I67" s="119"/>
      <c r="J67" s="118"/>
      <c r="K67" s="38"/>
      <c r="L67" s="39"/>
      <c r="M67" s="119"/>
      <c r="N67" s="39"/>
      <c r="O67" s="119">
        <f t="shared" si="1"/>
        <v>40000</v>
      </c>
      <c r="P67" s="37">
        <f t="shared" si="2"/>
        <v>0</v>
      </c>
    </row>
    <row r="68" spans="2:16" ht="12.75">
      <c r="B68" s="114"/>
      <c r="C68" s="40" t="s">
        <v>121</v>
      </c>
      <c r="D68" s="40"/>
      <c r="E68" s="119"/>
      <c r="F68" s="604"/>
      <c r="G68" s="605"/>
      <c r="H68" s="256"/>
      <c r="I68" s="119"/>
      <c r="J68" s="118"/>
      <c r="K68" s="38"/>
      <c r="L68" s="39"/>
      <c r="M68" s="119"/>
      <c r="N68" s="39"/>
      <c r="O68" s="119">
        <f t="shared" si="1"/>
        <v>0</v>
      </c>
      <c r="P68" s="37">
        <f t="shared" si="2"/>
        <v>0</v>
      </c>
    </row>
    <row r="69" spans="2:16" ht="12.75">
      <c r="B69" s="114"/>
      <c r="C69" s="40"/>
      <c r="D69" s="40"/>
      <c r="E69" s="119"/>
      <c r="F69" s="604"/>
      <c r="G69" s="605"/>
      <c r="H69" s="256"/>
      <c r="I69" s="119"/>
      <c r="J69" s="118"/>
      <c r="K69" s="38"/>
      <c r="L69" s="39"/>
      <c r="M69" s="119"/>
      <c r="N69" s="39"/>
      <c r="O69" s="119"/>
      <c r="P69" s="37"/>
    </row>
    <row r="70" spans="2:16" ht="15.75" customHeight="1" thickBot="1">
      <c r="B70" s="806" t="s">
        <v>50</v>
      </c>
      <c r="C70" s="807"/>
      <c r="D70" s="807"/>
      <c r="E70" s="124">
        <f>SUM(E11:E69)</f>
        <v>17000389.25</v>
      </c>
      <c r="F70" s="607">
        <f>SUM(F11:F69)</f>
        <v>16490917</v>
      </c>
      <c r="G70" s="608">
        <f aca="true" t="shared" si="5" ref="G70:L70">SUM(G11:G69)</f>
        <v>3044495.85</v>
      </c>
      <c r="H70" s="609">
        <f t="shared" si="5"/>
        <v>6000</v>
      </c>
      <c r="I70" s="124">
        <f t="shared" si="5"/>
        <v>346864.05</v>
      </c>
      <c r="J70" s="131">
        <f t="shared" si="5"/>
        <v>5000</v>
      </c>
      <c r="K70" s="51">
        <f t="shared" si="5"/>
        <v>2029663.9</v>
      </c>
      <c r="L70" s="44">
        <f t="shared" si="5"/>
        <v>6000</v>
      </c>
      <c r="M70" s="124">
        <f>SUM(M11:M69)</f>
        <v>231242.69999999998</v>
      </c>
      <c r="N70" s="44">
        <f>SUM(N11:N69)</f>
        <v>600</v>
      </c>
      <c r="O70" s="124">
        <f>SUM(O11:O69)</f>
        <v>22647655.75</v>
      </c>
      <c r="P70" s="42">
        <f>SUM(P11:P69)</f>
        <v>16508517</v>
      </c>
    </row>
    <row r="71" spans="2:16" ht="14.25" thickBot="1" thickTop="1">
      <c r="B71" s="244"/>
      <c r="C71" s="46"/>
      <c r="D71" s="245"/>
      <c r="E71" s="244"/>
      <c r="F71" s="610"/>
      <c r="G71" s="611"/>
      <c r="H71" s="612"/>
      <c r="I71" s="150"/>
      <c r="J71" s="151"/>
      <c r="K71" s="48"/>
      <c r="L71" s="46"/>
      <c r="M71" s="150"/>
      <c r="N71" s="46"/>
      <c r="O71" s="150"/>
      <c r="P71" s="47"/>
    </row>
    <row r="72" ht="13.5" thickTop="1">
      <c r="C72" s="141"/>
    </row>
    <row r="73" ht="12.75">
      <c r="C73" s="141"/>
    </row>
    <row r="74" spans="9:15" ht="12.75">
      <c r="I74" s="239"/>
      <c r="J74" s="239"/>
      <c r="K74" s="239"/>
      <c r="L74" s="239"/>
      <c r="M74" s="239"/>
      <c r="N74" s="239"/>
      <c r="O74" s="239"/>
    </row>
  </sheetData>
  <sheetProtection/>
  <mergeCells count="13">
    <mergeCell ref="I8:J8"/>
    <mergeCell ref="K8:L8"/>
    <mergeCell ref="N5:O5"/>
    <mergeCell ref="M8:N8"/>
    <mergeCell ref="E7:N7"/>
    <mergeCell ref="O7:P8"/>
    <mergeCell ref="B70:D70"/>
    <mergeCell ref="B4:P4"/>
    <mergeCell ref="N3:O3"/>
    <mergeCell ref="B7:D9"/>
    <mergeCell ref="C13:D13"/>
    <mergeCell ref="E8:F8"/>
    <mergeCell ref="G8:H8"/>
  </mergeCells>
  <printOptions gridLines="1"/>
  <pageMargins left="0.32" right="0.29" top="0.28" bottom="0.27" header="0.23" footer="0.16"/>
  <pageSetup horizontalDpi="600" verticalDpi="600" orientation="landscape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P18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92" customWidth="1"/>
    <col min="2" max="2" width="3.00390625" style="92" customWidth="1"/>
    <col min="3" max="3" width="2.421875" style="92" customWidth="1"/>
    <col min="4" max="4" width="37.57421875" style="92" customWidth="1"/>
    <col min="5" max="14" width="10.8515625" style="92" customWidth="1"/>
    <col min="15" max="15" width="12.8515625" style="92" bestFit="1" customWidth="1"/>
    <col min="16" max="16" width="13.140625" style="92" customWidth="1"/>
    <col min="17" max="17" width="2.28125" style="92" customWidth="1"/>
    <col min="18" max="16384" width="9.140625" style="92" customWidth="1"/>
  </cols>
  <sheetData>
    <row r="1" spans="9:15" ht="15" customHeight="1">
      <c r="I1" s="239"/>
      <c r="J1" s="239"/>
      <c r="K1" s="239"/>
      <c r="L1" s="239"/>
      <c r="M1" s="239"/>
      <c r="N1" s="239"/>
      <c r="O1" s="239"/>
    </row>
    <row r="2" spans="2:14" ht="15" customHeight="1">
      <c r="B2" s="216" t="str">
        <f>+'S-11'!B2</f>
        <v>ABC INSTITUTE OF TECHNOLOGY &amp; SCIENCE</v>
      </c>
      <c r="I2" s="239"/>
      <c r="J2" s="239"/>
      <c r="K2" s="239"/>
      <c r="L2" s="239"/>
      <c r="M2" s="239"/>
      <c r="N2" s="239"/>
    </row>
    <row r="3" spans="9:15" ht="15" customHeight="1">
      <c r="I3" s="239"/>
      <c r="J3" s="239"/>
      <c r="K3" s="239"/>
      <c r="L3" s="239"/>
      <c r="M3" s="239"/>
      <c r="N3" s="239"/>
      <c r="O3" s="431" t="s">
        <v>223</v>
      </c>
    </row>
    <row r="4" spans="2:16" ht="18">
      <c r="B4" s="763" t="s">
        <v>266</v>
      </c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</row>
    <row r="5" spans="2:15" ht="12.75">
      <c r="B5" s="93"/>
      <c r="C5" s="40"/>
      <c r="D5" s="40"/>
      <c r="E5" s="40"/>
      <c r="F5" s="40"/>
      <c r="G5" s="40"/>
      <c r="H5" s="40"/>
      <c r="O5" s="198" t="str">
        <f>+'S-11'!N5</f>
        <v>AMOUNT IN RUPEES</v>
      </c>
    </row>
    <row r="6" spans="2:10" ht="13.5" thickBot="1">
      <c r="B6" s="93"/>
      <c r="C6" s="40"/>
      <c r="D6" s="40"/>
      <c r="E6" s="40"/>
      <c r="F6" s="40"/>
      <c r="G6" s="40"/>
      <c r="H6" s="40" t="str">
        <f>+'S-11'!H6</f>
        <v>CET CODE</v>
      </c>
      <c r="J6" s="463" t="str">
        <f>+'S-11'!J6</f>
        <v>AITS</v>
      </c>
    </row>
    <row r="7" spans="2:16" ht="15" customHeight="1" thickTop="1">
      <c r="B7" s="808"/>
      <c r="C7" s="809"/>
      <c r="D7" s="810"/>
      <c r="E7" s="799" t="s">
        <v>113</v>
      </c>
      <c r="F7" s="800"/>
      <c r="G7" s="800"/>
      <c r="H7" s="800"/>
      <c r="I7" s="800"/>
      <c r="J7" s="800"/>
      <c r="K7" s="800"/>
      <c r="L7" s="800"/>
      <c r="M7" s="800"/>
      <c r="N7" s="801"/>
      <c r="O7" s="825" t="s">
        <v>157</v>
      </c>
      <c r="P7" s="826"/>
    </row>
    <row r="8" spans="2:16" ht="15" customHeight="1">
      <c r="B8" s="811"/>
      <c r="C8" s="812"/>
      <c r="D8" s="813"/>
      <c r="E8" s="819" t="str">
        <f>+'S-11'!E8:F8</f>
        <v> B.TECH</v>
      </c>
      <c r="F8" s="820"/>
      <c r="G8" s="823" t="str">
        <f>+'S-11'!G8:H8</f>
        <v> M.TECH</v>
      </c>
      <c r="H8" s="824"/>
      <c r="I8" s="819" t="str">
        <f>+'S-11'!I8:J8</f>
        <v>MCA</v>
      </c>
      <c r="J8" s="820"/>
      <c r="K8" s="823" t="str">
        <f>+'S-11'!K8:L8</f>
        <v>MBA</v>
      </c>
      <c r="L8" s="824"/>
      <c r="M8" s="819" t="str">
        <f>+'S-11'!M8:N8</f>
        <v>OTHERS IF ANY</v>
      </c>
      <c r="N8" s="820"/>
      <c r="O8" s="827"/>
      <c r="P8" s="828"/>
    </row>
    <row r="9" spans="2:16" ht="56.25" customHeight="1" thickBot="1">
      <c r="B9" s="814"/>
      <c r="C9" s="815"/>
      <c r="D9" s="816"/>
      <c r="E9" s="97" t="str">
        <f>+'S-11'!E9</f>
        <v>FOR THE YEAR ENDED 31/03/2019</v>
      </c>
      <c r="F9" s="98" t="str">
        <f>+'S-11'!F9</f>
        <v>FOR THE YEAR ENDED 31/03/2018</v>
      </c>
      <c r="G9" s="99" t="str">
        <f aca="true" t="shared" si="0" ref="G9:P9">+E9</f>
        <v>FOR THE YEAR ENDED 31/03/2019</v>
      </c>
      <c r="H9" s="100" t="str">
        <f t="shared" si="0"/>
        <v>FOR THE YEAR ENDED 31/03/2018</v>
      </c>
      <c r="I9" s="97" t="str">
        <f t="shared" si="0"/>
        <v>FOR THE YEAR ENDED 31/03/2019</v>
      </c>
      <c r="J9" s="98" t="str">
        <f t="shared" si="0"/>
        <v>FOR THE YEAR ENDED 31/03/2018</v>
      </c>
      <c r="K9" s="240" t="str">
        <f t="shared" si="0"/>
        <v>FOR THE YEAR ENDED 31/03/2019</v>
      </c>
      <c r="L9" s="241" t="str">
        <f t="shared" si="0"/>
        <v>FOR THE YEAR ENDED 31/03/2018</v>
      </c>
      <c r="M9" s="101" t="str">
        <f t="shared" si="0"/>
        <v>FOR THE YEAR ENDED 31/03/2019</v>
      </c>
      <c r="N9" s="102" t="str">
        <f t="shared" si="0"/>
        <v>FOR THE YEAR ENDED 31/03/2018</v>
      </c>
      <c r="O9" s="97" t="str">
        <f t="shared" si="0"/>
        <v>FOR THE YEAR ENDED 31/03/2019</v>
      </c>
      <c r="P9" s="345" t="str">
        <f t="shared" si="0"/>
        <v>FOR THE YEAR ENDED 31/03/2018</v>
      </c>
    </row>
    <row r="10" spans="2:16" ht="13.5" thickTop="1">
      <c r="B10" s="114"/>
      <c r="C10" s="115"/>
      <c r="D10" s="243"/>
      <c r="E10" s="119"/>
      <c r="F10" s="118"/>
      <c r="G10" s="38"/>
      <c r="H10" s="39"/>
      <c r="I10" s="119"/>
      <c r="J10" s="118"/>
      <c r="K10" s="38"/>
      <c r="L10" s="39"/>
      <c r="M10" s="119"/>
      <c r="N10" s="118"/>
      <c r="O10" s="119"/>
      <c r="P10" s="37"/>
    </row>
    <row r="11" spans="2:16" ht="12.75">
      <c r="B11" s="114"/>
      <c r="C11" s="40" t="s">
        <v>7</v>
      </c>
      <c r="D11" s="40"/>
      <c r="E11" s="119">
        <v>2450000</v>
      </c>
      <c r="F11" s="118">
        <v>2300000</v>
      </c>
      <c r="G11" s="38">
        <v>150000</v>
      </c>
      <c r="H11" s="39">
        <v>125000</v>
      </c>
      <c r="I11" s="119">
        <v>75000</v>
      </c>
      <c r="J11" s="118">
        <v>25000</v>
      </c>
      <c r="K11" s="38">
        <v>50000</v>
      </c>
      <c r="L11" s="39">
        <v>37500</v>
      </c>
      <c r="M11" s="119">
        <v>45000</v>
      </c>
      <c r="N11" s="118">
        <v>37500</v>
      </c>
      <c r="O11" s="119">
        <f aca="true" t="shared" si="1" ref="O11:P14">+E11+G11+I11+K11+M11</f>
        <v>2770000</v>
      </c>
      <c r="P11" s="37">
        <f>+F11+H11+J11+L11+N11</f>
        <v>2525000</v>
      </c>
    </row>
    <row r="12" spans="2:16" ht="12.75">
      <c r="B12" s="114"/>
      <c r="C12" s="40" t="s">
        <v>100</v>
      </c>
      <c r="D12" s="40"/>
      <c r="E12" s="119"/>
      <c r="F12" s="118"/>
      <c r="G12" s="38"/>
      <c r="H12" s="39"/>
      <c r="I12" s="119"/>
      <c r="J12" s="118"/>
      <c r="K12" s="38"/>
      <c r="L12" s="39"/>
      <c r="M12" s="119"/>
      <c r="N12" s="118"/>
      <c r="O12" s="119">
        <f t="shared" si="1"/>
        <v>0</v>
      </c>
      <c r="P12" s="37">
        <f t="shared" si="1"/>
        <v>0</v>
      </c>
    </row>
    <row r="13" spans="2:16" ht="12.75">
      <c r="B13" s="114"/>
      <c r="C13" s="40" t="s">
        <v>8</v>
      </c>
      <c r="D13" s="40"/>
      <c r="E13" s="119"/>
      <c r="F13" s="118"/>
      <c r="G13" s="38"/>
      <c r="H13" s="39"/>
      <c r="I13" s="119"/>
      <c r="J13" s="118"/>
      <c r="K13" s="38"/>
      <c r="L13" s="39"/>
      <c r="M13" s="119"/>
      <c r="N13" s="118"/>
      <c r="O13" s="119">
        <f t="shared" si="1"/>
        <v>0</v>
      </c>
      <c r="P13" s="37">
        <f t="shared" si="1"/>
        <v>0</v>
      </c>
    </row>
    <row r="14" spans="2:16" ht="12.75">
      <c r="B14" s="114"/>
      <c r="C14" s="40" t="s">
        <v>121</v>
      </c>
      <c r="D14" s="40"/>
      <c r="E14" s="119"/>
      <c r="F14" s="118"/>
      <c r="G14" s="38"/>
      <c r="H14" s="39"/>
      <c r="I14" s="119"/>
      <c r="J14" s="118"/>
      <c r="K14" s="38"/>
      <c r="L14" s="39"/>
      <c r="M14" s="119"/>
      <c r="N14" s="118"/>
      <c r="O14" s="119">
        <f t="shared" si="1"/>
        <v>0</v>
      </c>
      <c r="P14" s="37">
        <f t="shared" si="1"/>
        <v>0</v>
      </c>
    </row>
    <row r="15" spans="2:16" ht="12.75">
      <c r="B15" s="114"/>
      <c r="C15" s="40"/>
      <c r="D15" s="40"/>
      <c r="E15" s="119"/>
      <c r="F15" s="118"/>
      <c r="G15" s="38"/>
      <c r="H15" s="39"/>
      <c r="I15" s="119"/>
      <c r="J15" s="118"/>
      <c r="K15" s="38"/>
      <c r="L15" s="39"/>
      <c r="M15" s="119"/>
      <c r="N15" s="118"/>
      <c r="O15" s="119"/>
      <c r="P15" s="37"/>
    </row>
    <row r="16" spans="2:16" ht="15.75" customHeight="1" thickBot="1">
      <c r="B16" s="806" t="s">
        <v>50</v>
      </c>
      <c r="C16" s="807"/>
      <c r="D16" s="807"/>
      <c r="E16" s="124">
        <f>SUM(E11:E15)</f>
        <v>2450000</v>
      </c>
      <c r="F16" s="131">
        <f aca="true" t="shared" si="2" ref="F16:P16">SUM(F11:F15)</f>
        <v>2300000</v>
      </c>
      <c r="G16" s="43">
        <f t="shared" si="2"/>
        <v>150000</v>
      </c>
      <c r="H16" s="44">
        <f t="shared" si="2"/>
        <v>125000</v>
      </c>
      <c r="I16" s="124">
        <f t="shared" si="2"/>
        <v>75000</v>
      </c>
      <c r="J16" s="131">
        <f t="shared" si="2"/>
        <v>25000</v>
      </c>
      <c r="K16" s="43">
        <f t="shared" si="2"/>
        <v>50000</v>
      </c>
      <c r="L16" s="44">
        <f t="shared" si="2"/>
        <v>37500</v>
      </c>
      <c r="M16" s="124">
        <f>SUM(M11:M15)</f>
        <v>45000</v>
      </c>
      <c r="N16" s="131">
        <f>SUM(N11:N15)</f>
        <v>37500</v>
      </c>
      <c r="O16" s="124">
        <f t="shared" si="2"/>
        <v>2770000</v>
      </c>
      <c r="P16" s="42">
        <f t="shared" si="2"/>
        <v>2525000</v>
      </c>
    </row>
    <row r="17" ht="13.5" thickTop="1">
      <c r="C17" s="141"/>
    </row>
    <row r="18" ht="12.75">
      <c r="C18" s="141"/>
    </row>
  </sheetData>
  <sheetProtection/>
  <mergeCells count="10">
    <mergeCell ref="B16:D16"/>
    <mergeCell ref="M8:N8"/>
    <mergeCell ref="O7:P8"/>
    <mergeCell ref="B4:P4"/>
    <mergeCell ref="B7:D9"/>
    <mergeCell ref="E7:N7"/>
    <mergeCell ref="E8:F8"/>
    <mergeCell ref="G8:H8"/>
    <mergeCell ref="I8:J8"/>
    <mergeCell ref="K8:L8"/>
  </mergeCells>
  <printOptions gridLines="1"/>
  <pageMargins left="0.17" right="0.17" top="0.28" bottom="0.27" header="0.23" footer="0.16"/>
  <pageSetup horizontalDpi="600" verticalDpi="600" orientation="landscape" paperSize="5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B1:J149"/>
  <sheetViews>
    <sheetView zoomScalePageLayoutView="0" workbookViewId="0" topLeftCell="A34">
      <selection activeCell="D144" sqref="D144"/>
    </sheetView>
  </sheetViews>
  <sheetFormatPr defaultColWidth="9.140625" defaultRowHeight="15"/>
  <cols>
    <col min="1" max="1" width="7.421875" style="19" customWidth="1"/>
    <col min="2" max="2" width="40.00390625" style="19" customWidth="1"/>
    <col min="3" max="3" width="6.28125" style="19" bestFit="1" customWidth="1"/>
    <col min="4" max="4" width="13.140625" style="19" customWidth="1"/>
    <col min="5" max="5" width="11.140625" style="19" customWidth="1"/>
    <col min="6" max="6" width="11.421875" style="19" customWidth="1"/>
    <col min="7" max="7" width="10.28125" style="19" bestFit="1" customWidth="1"/>
    <col min="8" max="8" width="12.8515625" style="19" bestFit="1" customWidth="1"/>
    <col min="9" max="9" width="12.8515625" style="19" customWidth="1"/>
    <col min="10" max="10" width="14.28125" style="19" customWidth="1"/>
    <col min="11" max="11" width="2.421875" style="19" customWidth="1"/>
    <col min="12" max="16384" width="9.140625" style="19" customWidth="1"/>
  </cols>
  <sheetData>
    <row r="1" spans="2:10" ht="15">
      <c r="B1" s="15"/>
      <c r="C1" s="15"/>
      <c r="D1" s="15"/>
      <c r="E1" s="15"/>
      <c r="F1" s="15"/>
      <c r="G1" s="15"/>
      <c r="H1" s="15"/>
      <c r="I1" s="15"/>
      <c r="J1" s="15"/>
    </row>
    <row r="2" spans="2:10" ht="18">
      <c r="B2" s="638" t="str">
        <f>+'S-12'!B2</f>
        <v>ABC INSTITUTE OF TECHNOLOGY &amp; SCIENCE</v>
      </c>
      <c r="C2" s="16"/>
      <c r="D2" s="16"/>
      <c r="E2" s="16"/>
      <c r="F2" s="16"/>
      <c r="G2" s="16"/>
      <c r="H2" s="16"/>
      <c r="I2" s="848" t="s">
        <v>224</v>
      </c>
      <c r="J2" s="848"/>
    </row>
    <row r="3" spans="2:10" ht="18">
      <c r="B3" s="638" t="str">
        <f>+'S-6'!D7</f>
        <v> B.TECH</v>
      </c>
      <c r="I3" s="849" t="str">
        <f>+'S-12'!O5</f>
        <v>AMOUNT IN RUPEES</v>
      </c>
      <c r="J3" s="849"/>
    </row>
    <row r="4" ht="12.75">
      <c r="B4" s="639"/>
    </row>
    <row r="5" ht="18">
      <c r="B5" s="640" t="s">
        <v>498</v>
      </c>
    </row>
    <row r="6" spans="2:9" ht="13.5" thickBot="1">
      <c r="B6" s="639"/>
      <c r="G6" s="641" t="str">
        <f>+'S-12'!H6</f>
        <v>CET CODE</v>
      </c>
      <c r="I6" s="474" t="str">
        <f>+'S-12'!J6</f>
        <v>AITS</v>
      </c>
    </row>
    <row r="7" spans="2:10" ht="15.75" customHeight="1" thickTop="1">
      <c r="B7" s="829" t="s">
        <v>103</v>
      </c>
      <c r="C7" s="832" t="s">
        <v>152</v>
      </c>
      <c r="D7" s="835" t="s">
        <v>500</v>
      </c>
      <c r="E7" s="838" t="s">
        <v>102</v>
      </c>
      <c r="F7" s="838"/>
      <c r="G7" s="839" t="s">
        <v>104</v>
      </c>
      <c r="H7" s="839" t="s">
        <v>105</v>
      </c>
      <c r="I7" s="832" t="s">
        <v>151</v>
      </c>
      <c r="J7" s="842" t="s">
        <v>503</v>
      </c>
    </row>
    <row r="8" spans="2:10" ht="15" customHeight="1">
      <c r="B8" s="830"/>
      <c r="C8" s="833"/>
      <c r="D8" s="836"/>
      <c r="E8" s="845" t="s">
        <v>501</v>
      </c>
      <c r="F8" s="846" t="s">
        <v>502</v>
      </c>
      <c r="G8" s="840"/>
      <c r="H8" s="840"/>
      <c r="I8" s="833"/>
      <c r="J8" s="843"/>
    </row>
    <row r="9" spans="2:10" ht="25.5" customHeight="1">
      <c r="B9" s="831"/>
      <c r="C9" s="834"/>
      <c r="D9" s="837"/>
      <c r="E9" s="834"/>
      <c r="F9" s="847"/>
      <c r="G9" s="841"/>
      <c r="H9" s="841"/>
      <c r="I9" s="834"/>
      <c r="J9" s="844"/>
    </row>
    <row r="10" spans="2:10" ht="12.75">
      <c r="B10" s="642"/>
      <c r="C10" s="643"/>
      <c r="D10" s="643"/>
      <c r="E10" s="643"/>
      <c r="F10" s="643"/>
      <c r="G10" s="643"/>
      <c r="H10" s="643"/>
      <c r="I10" s="643"/>
      <c r="J10" s="644"/>
    </row>
    <row r="11" spans="2:10" ht="15">
      <c r="B11" s="629" t="s">
        <v>290</v>
      </c>
      <c r="C11" s="632">
        <v>0</v>
      </c>
      <c r="D11" s="636"/>
      <c r="E11" s="636"/>
      <c r="F11" s="636"/>
      <c r="G11" s="636"/>
      <c r="H11" s="636">
        <f aca="true" t="shared" si="0" ref="H11:H21">+D11+E11+F11-G11</f>
        <v>0</v>
      </c>
      <c r="I11" s="636">
        <f aca="true" t="shared" si="1" ref="I11:I21">+(D11+E11-G11)*C11+(F11)*C11/2</f>
        <v>0</v>
      </c>
      <c r="J11" s="637">
        <f aca="true" t="shared" si="2" ref="J11:J21">+H11-I11</f>
        <v>0</v>
      </c>
    </row>
    <row r="12" spans="2:10" ht="15">
      <c r="B12" s="629" t="s">
        <v>291</v>
      </c>
      <c r="C12" s="630">
        <v>0.05</v>
      </c>
      <c r="D12" s="636"/>
      <c r="E12" s="636"/>
      <c r="F12" s="636"/>
      <c r="G12" s="636"/>
      <c r="H12" s="636">
        <f t="shared" si="0"/>
        <v>0</v>
      </c>
      <c r="I12" s="636">
        <f t="shared" si="1"/>
        <v>0</v>
      </c>
      <c r="J12" s="637">
        <f t="shared" si="2"/>
        <v>0</v>
      </c>
    </row>
    <row r="13" spans="2:10" ht="15">
      <c r="B13" s="629" t="s">
        <v>292</v>
      </c>
      <c r="C13" s="630">
        <v>0.1</v>
      </c>
      <c r="D13" s="636">
        <v>85347500</v>
      </c>
      <c r="E13" s="636">
        <v>950000</v>
      </c>
      <c r="F13" s="636">
        <v>150000</v>
      </c>
      <c r="G13" s="636">
        <v>250000</v>
      </c>
      <c r="H13" s="636">
        <f t="shared" si="0"/>
        <v>86197500</v>
      </c>
      <c r="I13" s="636">
        <f t="shared" si="1"/>
        <v>8612250</v>
      </c>
      <c r="J13" s="637">
        <f t="shared" si="2"/>
        <v>77585250</v>
      </c>
    </row>
    <row r="14" spans="2:10" ht="15">
      <c r="B14" s="629" t="s">
        <v>293</v>
      </c>
      <c r="C14" s="630">
        <v>0.1</v>
      </c>
      <c r="D14" s="636"/>
      <c r="E14" s="636"/>
      <c r="F14" s="636"/>
      <c r="G14" s="636"/>
      <c r="H14" s="636">
        <f>+D14+E14+F14-G14</f>
        <v>0</v>
      </c>
      <c r="I14" s="636">
        <f>+(D14+E14-G14)*C14+(F14)*C14/2</f>
        <v>0</v>
      </c>
      <c r="J14" s="637">
        <f>+H14-I14</f>
        <v>0</v>
      </c>
    </row>
    <row r="15" spans="2:10" ht="15">
      <c r="B15" s="629" t="s">
        <v>359</v>
      </c>
      <c r="C15" s="630">
        <v>0.15</v>
      </c>
      <c r="D15" s="636"/>
      <c r="E15" s="636"/>
      <c r="F15" s="636"/>
      <c r="G15" s="78">
        <v>0</v>
      </c>
      <c r="H15" s="636">
        <f t="shared" si="0"/>
        <v>0</v>
      </c>
      <c r="I15" s="636">
        <f t="shared" si="1"/>
        <v>0</v>
      </c>
      <c r="J15" s="637">
        <f t="shared" si="2"/>
        <v>0</v>
      </c>
    </row>
    <row r="16" spans="2:10" ht="15">
      <c r="B16" s="629" t="s">
        <v>294</v>
      </c>
      <c r="C16" s="630">
        <v>0.25</v>
      </c>
      <c r="D16" s="636">
        <v>0</v>
      </c>
      <c r="E16" s="636">
        <v>0</v>
      </c>
      <c r="F16" s="636">
        <v>0</v>
      </c>
      <c r="G16" s="636">
        <v>0</v>
      </c>
      <c r="H16" s="636">
        <f t="shared" si="0"/>
        <v>0</v>
      </c>
      <c r="I16" s="636">
        <f t="shared" si="1"/>
        <v>0</v>
      </c>
      <c r="J16" s="637">
        <f t="shared" si="2"/>
        <v>0</v>
      </c>
    </row>
    <row r="17" spans="2:10" ht="15">
      <c r="B17" s="629"/>
      <c r="C17" s="630"/>
      <c r="D17" s="636"/>
      <c r="E17" s="636"/>
      <c r="F17" s="636"/>
      <c r="G17" s="636"/>
      <c r="H17" s="636"/>
      <c r="I17" s="636"/>
      <c r="J17" s="637"/>
    </row>
    <row r="18" spans="2:10" ht="18.75">
      <c r="B18" s="633" t="s">
        <v>573</v>
      </c>
      <c r="C18" s="645"/>
      <c r="D18" s="636"/>
      <c r="E18" s="636"/>
      <c r="F18" s="636"/>
      <c r="G18" s="636"/>
      <c r="H18" s="636"/>
      <c r="I18" s="636"/>
      <c r="J18" s="637"/>
    </row>
    <row r="19" spans="2:10" ht="18.75">
      <c r="B19" s="633" t="s">
        <v>574</v>
      </c>
      <c r="C19" s="645"/>
      <c r="D19" s="636"/>
      <c r="E19" s="636"/>
      <c r="F19" s="636"/>
      <c r="G19" s="636"/>
      <c r="H19" s="636"/>
      <c r="I19" s="636"/>
      <c r="J19" s="637"/>
    </row>
    <row r="20" spans="2:10" ht="18.75">
      <c r="B20" s="633" t="s">
        <v>575</v>
      </c>
      <c r="C20" s="645"/>
      <c r="D20" s="636"/>
      <c r="E20" s="636"/>
      <c r="F20" s="636"/>
      <c r="G20" s="636"/>
      <c r="H20" s="636"/>
      <c r="I20" s="636"/>
      <c r="J20" s="637"/>
    </row>
    <row r="21" spans="2:10" ht="15">
      <c r="B21" s="629" t="s">
        <v>578</v>
      </c>
      <c r="C21" s="645"/>
      <c r="D21" s="636">
        <v>0</v>
      </c>
      <c r="E21" s="636">
        <v>0</v>
      </c>
      <c r="F21" s="636">
        <v>0</v>
      </c>
      <c r="G21" s="636">
        <v>0</v>
      </c>
      <c r="H21" s="636">
        <f t="shared" si="0"/>
        <v>0</v>
      </c>
      <c r="I21" s="636">
        <f t="shared" si="1"/>
        <v>0</v>
      </c>
      <c r="J21" s="637">
        <f t="shared" si="2"/>
        <v>0</v>
      </c>
    </row>
    <row r="22" spans="2:10" ht="15">
      <c r="B22" s="631"/>
      <c r="C22" s="645"/>
      <c r="D22" s="636"/>
      <c r="E22" s="636"/>
      <c r="F22" s="636"/>
      <c r="G22" s="636"/>
      <c r="H22" s="636"/>
      <c r="I22" s="636"/>
      <c r="J22" s="637"/>
    </row>
    <row r="23" spans="2:10" ht="15">
      <c r="B23" s="634" t="s">
        <v>577</v>
      </c>
      <c r="C23" s="643"/>
      <c r="D23" s="636"/>
      <c r="E23" s="636"/>
      <c r="F23" s="636"/>
      <c r="G23" s="636"/>
      <c r="H23" s="636"/>
      <c r="I23" s="636"/>
      <c r="J23" s="637"/>
    </row>
    <row r="24" spans="2:10" ht="13.5" thickBot="1">
      <c r="B24" s="269"/>
      <c r="C24" s="646"/>
      <c r="D24" s="647">
        <f>+SUM(D11:D21)</f>
        <v>85347500</v>
      </c>
      <c r="E24" s="647">
        <f>+SUM(E11:E21)</f>
        <v>950000</v>
      </c>
      <c r="F24" s="647">
        <f>+SUM(F11:F21)</f>
        <v>150000</v>
      </c>
      <c r="G24" s="647">
        <f>+SUM(G11:G21)</f>
        <v>250000</v>
      </c>
      <c r="H24" s="647">
        <f>+SUM(H11:H23)</f>
        <v>86197500</v>
      </c>
      <c r="I24" s="647">
        <f>SUM(I11:I23)</f>
        <v>8612250</v>
      </c>
      <c r="J24" s="648">
        <f>SUM(J11:J23)</f>
        <v>77585250</v>
      </c>
    </row>
    <row r="25" spans="2:10" ht="14.25" thickBot="1" thickTop="1">
      <c r="B25" s="449" t="s">
        <v>499</v>
      </c>
      <c r="C25" s="649"/>
      <c r="D25" s="610">
        <v>100000000</v>
      </c>
      <c r="E25" s="610">
        <v>500000</v>
      </c>
      <c r="F25" s="610">
        <v>100000</v>
      </c>
      <c r="G25" s="610">
        <v>200000</v>
      </c>
      <c r="H25" s="610">
        <f>+D25+E25+F25-G25</f>
        <v>100400000</v>
      </c>
      <c r="I25" s="610">
        <v>15052500</v>
      </c>
      <c r="J25" s="650">
        <f>+H25-I25</f>
        <v>85347500</v>
      </c>
    </row>
    <row r="26" spans="2:10" ht="6.75" customHeight="1" thickBot="1" thickTop="1">
      <c r="B26" s="651"/>
      <c r="C26" s="649"/>
      <c r="D26" s="652"/>
      <c r="E26" s="649"/>
      <c r="F26" s="649"/>
      <c r="G26" s="649"/>
      <c r="H26" s="649"/>
      <c r="I26" s="652"/>
      <c r="J26" s="653"/>
    </row>
    <row r="27" ht="13.5" thickTop="1"/>
    <row r="28" spans="2:10" ht="18">
      <c r="B28" s="638" t="str">
        <f>+'S-6'!D18</f>
        <v> M.TECH</v>
      </c>
      <c r="C28" s="16"/>
      <c r="D28" s="16"/>
      <c r="E28" s="16"/>
      <c r="F28" s="16"/>
      <c r="G28" s="16"/>
      <c r="H28" s="16"/>
      <c r="I28" s="848" t="str">
        <f>+I2</f>
        <v>SCHEDULE - 13</v>
      </c>
      <c r="J28" s="848"/>
    </row>
    <row r="29" spans="2:10" ht="12.75">
      <c r="B29" s="14"/>
      <c r="I29" s="849" t="str">
        <f>+I3</f>
        <v>AMOUNT IN RUPEES</v>
      </c>
      <c r="J29" s="849"/>
    </row>
    <row r="30" ht="12.75">
      <c r="B30" s="14" t="str">
        <f>+B5</f>
        <v>STATEMENT OF FIXED ASSETS AND DEPRECIATION AS ON 31/03/2019.</v>
      </c>
    </row>
    <row r="31" spans="2:9" ht="13.5" thickBot="1">
      <c r="B31" s="639"/>
      <c r="G31" s="641" t="str">
        <f>+G6</f>
        <v>CET CODE</v>
      </c>
      <c r="I31" s="474" t="str">
        <f>+I6</f>
        <v>AITS</v>
      </c>
    </row>
    <row r="32" spans="2:10" ht="13.5" thickTop="1">
      <c r="B32" s="829" t="s">
        <v>103</v>
      </c>
      <c r="C32" s="832" t="s">
        <v>152</v>
      </c>
      <c r="D32" s="835" t="str">
        <f>+D7</f>
        <v>Written down value as on 01/04/2018</v>
      </c>
      <c r="E32" s="838" t="s">
        <v>102</v>
      </c>
      <c r="F32" s="838"/>
      <c r="G32" s="839" t="s">
        <v>104</v>
      </c>
      <c r="H32" s="839" t="s">
        <v>105</v>
      </c>
      <c r="I32" s="832" t="s">
        <v>151</v>
      </c>
      <c r="J32" s="842" t="str">
        <f>+J7</f>
        <v>Written down value as on 31/03/2019</v>
      </c>
    </row>
    <row r="33" spans="2:10" ht="12.75">
      <c r="B33" s="830"/>
      <c r="C33" s="833"/>
      <c r="D33" s="836"/>
      <c r="E33" s="845" t="str">
        <f>+E8</f>
        <v>Before 30/09/2018</v>
      </c>
      <c r="F33" s="846" t="str">
        <f>+F8</f>
        <v>After 30/09/2018</v>
      </c>
      <c r="G33" s="840"/>
      <c r="H33" s="840"/>
      <c r="I33" s="833"/>
      <c r="J33" s="843"/>
    </row>
    <row r="34" spans="2:10" ht="12.75">
      <c r="B34" s="831"/>
      <c r="C34" s="834"/>
      <c r="D34" s="837"/>
      <c r="E34" s="834"/>
      <c r="F34" s="847"/>
      <c r="G34" s="841"/>
      <c r="H34" s="841"/>
      <c r="I34" s="834"/>
      <c r="J34" s="844"/>
    </row>
    <row r="35" spans="2:10" ht="12.75">
      <c r="B35" s="642"/>
      <c r="C35" s="643"/>
      <c r="D35" s="643"/>
      <c r="E35" s="643"/>
      <c r="F35" s="643"/>
      <c r="G35" s="643"/>
      <c r="H35" s="643"/>
      <c r="I35" s="643"/>
      <c r="J35" s="644"/>
    </row>
    <row r="36" spans="2:10" ht="15">
      <c r="B36" s="17" t="str">
        <f>+B11</f>
        <v>LAND</v>
      </c>
      <c r="C36" s="632">
        <v>0</v>
      </c>
      <c r="D36" s="636"/>
      <c r="E36" s="636"/>
      <c r="F36" s="636"/>
      <c r="G36" s="636"/>
      <c r="H36" s="636">
        <f aca="true" t="shared" si="3" ref="H36:H41">+D36+E36+F36-G36</f>
        <v>0</v>
      </c>
      <c r="I36" s="636">
        <f aca="true" t="shared" si="4" ref="I36:I41">+(D36+E36-G36)*C36+(F36)*C36/2</f>
        <v>0</v>
      </c>
      <c r="J36" s="637">
        <f aca="true" t="shared" si="5" ref="J36:J41">+H36-I36</f>
        <v>0</v>
      </c>
    </row>
    <row r="37" spans="2:10" ht="15">
      <c r="B37" s="17" t="str">
        <f>+B12</f>
        <v>BUILDINGS: RESIDENT</v>
      </c>
      <c r="C37" s="630">
        <v>0.05</v>
      </c>
      <c r="D37" s="636"/>
      <c r="E37" s="636"/>
      <c r="F37" s="636"/>
      <c r="G37" s="636"/>
      <c r="H37" s="636">
        <f t="shared" si="3"/>
        <v>0</v>
      </c>
      <c r="I37" s="636">
        <f t="shared" si="4"/>
        <v>0</v>
      </c>
      <c r="J37" s="637">
        <f t="shared" si="5"/>
        <v>0</v>
      </c>
    </row>
    <row r="38" spans="2:10" ht="15">
      <c r="B38" s="17" t="str">
        <f>+B13</f>
        <v>BUILDINGS: COMMERCIAL</v>
      </c>
      <c r="C38" s="630">
        <v>0.1</v>
      </c>
      <c r="D38" s="636">
        <v>10744800</v>
      </c>
      <c r="E38" s="636">
        <v>950000</v>
      </c>
      <c r="F38" s="636">
        <v>150000</v>
      </c>
      <c r="G38" s="636">
        <v>250000</v>
      </c>
      <c r="H38" s="636">
        <f t="shared" si="3"/>
        <v>11594800</v>
      </c>
      <c r="I38" s="636">
        <f>+(D38+E38-G38)*C38+(F38)*C38/2</f>
        <v>1151980</v>
      </c>
      <c r="J38" s="637">
        <f>+H38-I38</f>
        <v>10442820</v>
      </c>
    </row>
    <row r="39" spans="2:10" ht="15">
      <c r="B39" s="17" t="str">
        <f>+B14</f>
        <v>FURNITURE &amp; FIXTURES</v>
      </c>
      <c r="C39" s="630">
        <v>0.1</v>
      </c>
      <c r="D39" s="636"/>
      <c r="E39" s="636"/>
      <c r="F39" s="636"/>
      <c r="G39" s="636"/>
      <c r="H39" s="636"/>
      <c r="I39" s="636"/>
      <c r="J39" s="637"/>
    </row>
    <row r="40" spans="2:10" ht="15">
      <c r="B40" s="17" t="str">
        <f>+B15</f>
        <v>EQUIPMENT</v>
      </c>
      <c r="C40" s="630">
        <v>0.15</v>
      </c>
      <c r="D40" s="636"/>
      <c r="E40" s="636"/>
      <c r="F40" s="636"/>
      <c r="G40" s="636"/>
      <c r="H40" s="636">
        <f t="shared" si="3"/>
        <v>0</v>
      </c>
      <c r="I40" s="636">
        <f t="shared" si="4"/>
        <v>0</v>
      </c>
      <c r="J40" s="637">
        <f t="shared" si="5"/>
        <v>0</v>
      </c>
    </row>
    <row r="41" spans="2:10" ht="15">
      <c r="B41" s="17" t="s">
        <v>294</v>
      </c>
      <c r="C41" s="630">
        <v>0.25</v>
      </c>
      <c r="D41" s="636">
        <v>0</v>
      </c>
      <c r="E41" s="636">
        <v>0</v>
      </c>
      <c r="F41" s="636">
        <v>0</v>
      </c>
      <c r="G41" s="636">
        <v>0</v>
      </c>
      <c r="H41" s="636">
        <f t="shared" si="3"/>
        <v>0</v>
      </c>
      <c r="I41" s="636">
        <f t="shared" si="4"/>
        <v>0</v>
      </c>
      <c r="J41" s="637">
        <f t="shared" si="5"/>
        <v>0</v>
      </c>
    </row>
    <row r="42" spans="2:10" ht="12.75">
      <c r="B42" s="17" t="s">
        <v>573</v>
      </c>
      <c r="C42" s="645"/>
      <c r="D42" s="636"/>
      <c r="E42" s="636"/>
      <c r="F42" s="636"/>
      <c r="G42" s="636"/>
      <c r="H42" s="636"/>
      <c r="I42" s="636"/>
      <c r="J42" s="637"/>
    </row>
    <row r="43" spans="2:10" ht="12.75">
      <c r="B43" s="17" t="s">
        <v>574</v>
      </c>
      <c r="C43" s="645"/>
      <c r="D43" s="636"/>
      <c r="E43" s="636"/>
      <c r="F43" s="636"/>
      <c r="G43" s="636"/>
      <c r="H43" s="636"/>
      <c r="I43" s="636"/>
      <c r="J43" s="637"/>
    </row>
    <row r="44" spans="2:10" ht="12.75">
      <c r="B44" s="17" t="s">
        <v>575</v>
      </c>
      <c r="C44" s="645"/>
      <c r="D44" s="636"/>
      <c r="E44" s="636"/>
      <c r="F44" s="636"/>
      <c r="G44" s="636"/>
      <c r="H44" s="636"/>
      <c r="I44" s="636"/>
      <c r="J44" s="637"/>
    </row>
    <row r="45" spans="2:10" ht="12.75">
      <c r="B45" s="17" t="s">
        <v>578</v>
      </c>
      <c r="C45" s="645" t="s">
        <v>529</v>
      </c>
      <c r="D45" s="636">
        <v>0</v>
      </c>
      <c r="E45" s="636">
        <v>0</v>
      </c>
      <c r="F45" s="636">
        <v>0</v>
      </c>
      <c r="G45" s="636">
        <v>0</v>
      </c>
      <c r="H45" s="636">
        <f>+D45+E45+F45-G45</f>
        <v>0</v>
      </c>
      <c r="I45" s="636">
        <v>0</v>
      </c>
      <c r="J45" s="637">
        <f>+H45-I45</f>
        <v>0</v>
      </c>
    </row>
    <row r="46" spans="2:10" ht="15">
      <c r="B46" s="634" t="s">
        <v>577</v>
      </c>
      <c r="C46" s="643"/>
      <c r="D46" s="636"/>
      <c r="E46" s="636"/>
      <c r="F46" s="636"/>
      <c r="G46" s="636"/>
      <c r="H46" s="636"/>
      <c r="I46" s="636"/>
      <c r="J46" s="637"/>
    </row>
    <row r="47" spans="2:10" ht="13.5" thickBot="1">
      <c r="B47" s="269"/>
      <c r="C47" s="646"/>
      <c r="D47" s="647">
        <f>+SUM(D36:D45)</f>
        <v>10744800</v>
      </c>
      <c r="E47" s="647">
        <f>+SUM(E36:E45)</f>
        <v>950000</v>
      </c>
      <c r="F47" s="647">
        <f>+SUM(F36:F45)</f>
        <v>150000</v>
      </c>
      <c r="G47" s="647">
        <f>+SUM(G36:G45)</f>
        <v>250000</v>
      </c>
      <c r="H47" s="647">
        <f>+SUM(H36:H46)</f>
        <v>11594800</v>
      </c>
      <c r="I47" s="647">
        <f>SUM(I36:I46)</f>
        <v>1151980</v>
      </c>
      <c r="J47" s="648">
        <f>SUM(J36:J46)</f>
        <v>10442820</v>
      </c>
    </row>
    <row r="48" spans="2:10" ht="14.25" thickBot="1" thickTop="1">
      <c r="B48" s="269" t="s">
        <v>195</v>
      </c>
      <c r="C48" s="649"/>
      <c r="D48" s="610">
        <v>12000000</v>
      </c>
      <c r="E48" s="610">
        <v>50000</v>
      </c>
      <c r="F48" s="610">
        <v>100000</v>
      </c>
      <c r="G48" s="610">
        <v>200000</v>
      </c>
      <c r="H48" s="610">
        <f>+D48+E48+F48-G48</f>
        <v>11950000</v>
      </c>
      <c r="I48" s="610">
        <v>1205200</v>
      </c>
      <c r="J48" s="650">
        <f>+H48-I48</f>
        <v>10744800</v>
      </c>
    </row>
    <row r="49" spans="2:10" ht="9" customHeight="1" thickBot="1" thickTop="1">
      <c r="B49" s="651"/>
      <c r="C49" s="649"/>
      <c r="D49" s="652"/>
      <c r="E49" s="649"/>
      <c r="F49" s="649"/>
      <c r="G49" s="649"/>
      <c r="H49" s="649"/>
      <c r="I49" s="652"/>
      <c r="J49" s="653"/>
    </row>
    <row r="50" ht="13.5" thickTop="1"/>
    <row r="51" spans="2:10" ht="18">
      <c r="B51" s="638" t="str">
        <f>+'S-6'!D29</f>
        <v>MCA</v>
      </c>
      <c r="C51" s="16"/>
      <c r="D51" s="16"/>
      <c r="E51" s="16"/>
      <c r="F51" s="16"/>
      <c r="G51" s="16"/>
      <c r="H51" s="16"/>
      <c r="I51" s="848" t="str">
        <f>+I28</f>
        <v>SCHEDULE - 13</v>
      </c>
      <c r="J51" s="848"/>
    </row>
    <row r="52" spans="2:10" ht="12.75">
      <c r="B52" s="14"/>
      <c r="I52" s="849" t="str">
        <f>+I29</f>
        <v>AMOUNT IN RUPEES</v>
      </c>
      <c r="J52" s="849"/>
    </row>
    <row r="53" ht="12.75">
      <c r="B53" s="639"/>
    </row>
    <row r="54" ht="12.75">
      <c r="B54" s="14" t="str">
        <f>+B30</f>
        <v>STATEMENT OF FIXED ASSETS AND DEPRECIATION AS ON 31/03/2019.</v>
      </c>
    </row>
    <row r="55" spans="2:9" ht="13.5" thickBot="1">
      <c r="B55" s="639"/>
      <c r="G55" s="641" t="str">
        <f>+G31</f>
        <v>CET CODE</v>
      </c>
      <c r="I55" s="474" t="str">
        <f>+I31</f>
        <v>AITS</v>
      </c>
    </row>
    <row r="56" spans="2:10" ht="13.5" thickTop="1">
      <c r="B56" s="829" t="s">
        <v>103</v>
      </c>
      <c r="C56" s="832" t="s">
        <v>152</v>
      </c>
      <c r="D56" s="835" t="str">
        <f>+D32</f>
        <v>Written down value as on 01/04/2018</v>
      </c>
      <c r="E56" s="838" t="s">
        <v>102</v>
      </c>
      <c r="F56" s="838"/>
      <c r="G56" s="839" t="s">
        <v>104</v>
      </c>
      <c r="H56" s="839" t="s">
        <v>105</v>
      </c>
      <c r="I56" s="832" t="s">
        <v>151</v>
      </c>
      <c r="J56" s="842" t="str">
        <f>+J32</f>
        <v>Written down value as on 31/03/2019</v>
      </c>
    </row>
    <row r="57" spans="2:10" ht="12.75">
      <c r="B57" s="830"/>
      <c r="C57" s="833"/>
      <c r="D57" s="836"/>
      <c r="E57" s="845" t="str">
        <f>+E33</f>
        <v>Before 30/09/2018</v>
      </c>
      <c r="F57" s="846" t="str">
        <f>+F33</f>
        <v>After 30/09/2018</v>
      </c>
      <c r="G57" s="840"/>
      <c r="H57" s="840"/>
      <c r="I57" s="833"/>
      <c r="J57" s="843"/>
    </row>
    <row r="58" spans="2:10" ht="12.75">
      <c r="B58" s="831"/>
      <c r="C58" s="834"/>
      <c r="D58" s="837"/>
      <c r="E58" s="834"/>
      <c r="F58" s="847"/>
      <c r="G58" s="841"/>
      <c r="H58" s="841"/>
      <c r="I58" s="834"/>
      <c r="J58" s="844"/>
    </row>
    <row r="59" spans="2:10" ht="12.75">
      <c r="B59" s="642"/>
      <c r="C59" s="643"/>
      <c r="D59" s="643"/>
      <c r="E59" s="643"/>
      <c r="F59" s="643"/>
      <c r="G59" s="643"/>
      <c r="H59" s="643"/>
      <c r="I59" s="643"/>
      <c r="J59" s="644"/>
    </row>
    <row r="60" spans="2:10" ht="15">
      <c r="B60" s="17" t="str">
        <f>+B36</f>
        <v>LAND</v>
      </c>
      <c r="C60" s="632">
        <v>0</v>
      </c>
      <c r="D60" s="636"/>
      <c r="E60" s="636"/>
      <c r="F60" s="636"/>
      <c r="G60" s="636"/>
      <c r="H60" s="636">
        <f aca="true" t="shared" si="6" ref="H60:H65">+D60+E60+F60-G60</f>
        <v>0</v>
      </c>
      <c r="I60" s="636">
        <f aca="true" t="shared" si="7" ref="I60:I65">+(D60+E60-G60)*C60+(F60)*C60/2</f>
        <v>0</v>
      </c>
      <c r="J60" s="637">
        <f aca="true" t="shared" si="8" ref="J60:J65">+H60-I60</f>
        <v>0</v>
      </c>
    </row>
    <row r="61" spans="2:10" ht="15">
      <c r="B61" s="17" t="str">
        <f>+B37</f>
        <v>BUILDINGS: RESIDENT</v>
      </c>
      <c r="C61" s="630">
        <v>0.05</v>
      </c>
      <c r="D61" s="636"/>
      <c r="E61" s="636"/>
      <c r="F61" s="636"/>
      <c r="G61" s="636"/>
      <c r="H61" s="636">
        <f t="shared" si="6"/>
        <v>0</v>
      </c>
      <c r="I61" s="636">
        <f t="shared" si="7"/>
        <v>0</v>
      </c>
      <c r="J61" s="637">
        <f t="shared" si="8"/>
        <v>0</v>
      </c>
    </row>
    <row r="62" spans="2:10" ht="15">
      <c r="B62" s="17" t="str">
        <f>+B38</f>
        <v>BUILDINGS: COMMERCIAL</v>
      </c>
      <c r="C62" s="630">
        <v>0.1</v>
      </c>
      <c r="D62" s="636">
        <v>1249475</v>
      </c>
      <c r="E62" s="636"/>
      <c r="F62" s="636"/>
      <c r="G62" s="636"/>
      <c r="H62" s="636">
        <f>+D62+E62+F62-G62</f>
        <v>1249475</v>
      </c>
      <c r="I62" s="636">
        <f>+(D62+E62-G62)*C62+(F62)*C62/2</f>
        <v>124947.5</v>
      </c>
      <c r="J62" s="637">
        <f>+H62-I62</f>
        <v>1124527.5</v>
      </c>
    </row>
    <row r="63" spans="2:10" ht="15">
      <c r="B63" s="17" t="str">
        <f>+B39</f>
        <v>FURNITURE &amp; FIXTURES</v>
      </c>
      <c r="C63" s="630">
        <v>0.1</v>
      </c>
      <c r="D63" s="636"/>
      <c r="E63" s="636"/>
      <c r="F63" s="636"/>
      <c r="G63" s="636"/>
      <c r="H63" s="636"/>
      <c r="I63" s="636"/>
      <c r="J63" s="637"/>
    </row>
    <row r="64" spans="2:10" ht="15">
      <c r="B64" s="17" t="str">
        <f>+B40</f>
        <v>EQUIPMENT</v>
      </c>
      <c r="C64" s="630">
        <v>0.15</v>
      </c>
      <c r="D64" s="636"/>
      <c r="E64" s="636"/>
      <c r="F64" s="636"/>
      <c r="G64" s="636"/>
      <c r="H64" s="636">
        <f t="shared" si="6"/>
        <v>0</v>
      </c>
      <c r="I64" s="636">
        <f t="shared" si="7"/>
        <v>0</v>
      </c>
      <c r="J64" s="637">
        <f t="shared" si="8"/>
        <v>0</v>
      </c>
    </row>
    <row r="65" spans="2:10" ht="15">
      <c r="B65" s="17" t="s">
        <v>294</v>
      </c>
      <c r="C65" s="630">
        <v>0.25</v>
      </c>
      <c r="D65" s="636">
        <v>0</v>
      </c>
      <c r="E65" s="636">
        <v>0</v>
      </c>
      <c r="F65" s="636">
        <v>0</v>
      </c>
      <c r="G65" s="636">
        <v>0</v>
      </c>
      <c r="H65" s="636">
        <f t="shared" si="6"/>
        <v>0</v>
      </c>
      <c r="I65" s="636">
        <f t="shared" si="7"/>
        <v>0</v>
      </c>
      <c r="J65" s="637">
        <f t="shared" si="8"/>
        <v>0</v>
      </c>
    </row>
    <row r="66" spans="2:10" ht="12.75">
      <c r="B66" s="17" t="s">
        <v>573</v>
      </c>
      <c r="C66" s="645"/>
      <c r="D66" s="636"/>
      <c r="E66" s="636"/>
      <c r="F66" s="636"/>
      <c r="G66" s="636"/>
      <c r="H66" s="636"/>
      <c r="I66" s="636"/>
      <c r="J66" s="637"/>
    </row>
    <row r="67" spans="2:10" ht="12.75">
      <c r="B67" s="17" t="s">
        <v>574</v>
      </c>
      <c r="C67" s="645"/>
      <c r="D67" s="636"/>
      <c r="E67" s="636"/>
      <c r="F67" s="636"/>
      <c r="G67" s="636"/>
      <c r="H67" s="636"/>
      <c r="I67" s="636"/>
      <c r="J67" s="637"/>
    </row>
    <row r="68" spans="2:10" ht="12.75">
      <c r="B68" s="17" t="s">
        <v>575</v>
      </c>
      <c r="C68" s="645"/>
      <c r="D68" s="636"/>
      <c r="E68" s="636"/>
      <c r="F68" s="636"/>
      <c r="G68" s="636"/>
      <c r="H68" s="636"/>
      <c r="I68" s="636"/>
      <c r="J68" s="637"/>
    </row>
    <row r="69" spans="2:10" ht="12.75">
      <c r="B69" s="17" t="s">
        <v>578</v>
      </c>
      <c r="C69" s="645" t="s">
        <v>529</v>
      </c>
      <c r="D69" s="636">
        <v>0</v>
      </c>
      <c r="E69" s="636">
        <v>0</v>
      </c>
      <c r="F69" s="636">
        <v>0</v>
      </c>
      <c r="G69" s="636">
        <v>0</v>
      </c>
      <c r="H69" s="636">
        <f>+D69+E69+F69-G69</f>
        <v>0</v>
      </c>
      <c r="I69" s="636">
        <v>0</v>
      </c>
      <c r="J69" s="637">
        <f>+H69-I69</f>
        <v>0</v>
      </c>
    </row>
    <row r="70" spans="2:10" ht="15">
      <c r="B70" s="634" t="s">
        <v>577</v>
      </c>
      <c r="C70" s="643"/>
      <c r="D70" s="636"/>
      <c r="E70" s="636"/>
      <c r="F70" s="636"/>
      <c r="G70" s="636"/>
      <c r="H70" s="636">
        <v>0</v>
      </c>
      <c r="I70" s="636"/>
      <c r="J70" s="637"/>
    </row>
    <row r="71" spans="2:10" ht="13.5" thickBot="1">
      <c r="B71" s="269"/>
      <c r="C71" s="646"/>
      <c r="D71" s="647">
        <f>+SUM(D60:D69)</f>
        <v>1249475</v>
      </c>
      <c r="E71" s="647">
        <f>+SUM(E60:E69)</f>
        <v>0</v>
      </c>
      <c r="F71" s="647">
        <f>+SUM(F60:F69)</f>
        <v>0</v>
      </c>
      <c r="G71" s="647">
        <f>+SUM(G60:G69)</f>
        <v>0</v>
      </c>
      <c r="H71" s="647">
        <f>+SUM(H60:H70)</f>
        <v>1249475</v>
      </c>
      <c r="I71" s="647">
        <f>SUM(I60:I70)</f>
        <v>124947.5</v>
      </c>
      <c r="J71" s="648">
        <f>SUM(J60:J70)</f>
        <v>1124527.5</v>
      </c>
    </row>
    <row r="72" spans="2:10" ht="14.25" thickBot="1" thickTop="1">
      <c r="B72" s="269" t="s">
        <v>195</v>
      </c>
      <c r="C72" s="649"/>
      <c r="D72" s="610">
        <v>1000000</v>
      </c>
      <c r="E72" s="610">
        <v>500000</v>
      </c>
      <c r="F72" s="610">
        <v>100000</v>
      </c>
      <c r="G72" s="610">
        <v>200000</v>
      </c>
      <c r="H72" s="610">
        <f>+D72+E72+F72-G72</f>
        <v>1400000</v>
      </c>
      <c r="I72" s="610">
        <v>150525</v>
      </c>
      <c r="J72" s="650">
        <f>+H72-I72</f>
        <v>1249475</v>
      </c>
    </row>
    <row r="73" spans="2:10" ht="6" customHeight="1" thickBot="1" thickTop="1">
      <c r="B73" s="651"/>
      <c r="C73" s="649"/>
      <c r="D73" s="652"/>
      <c r="E73" s="649"/>
      <c r="F73" s="649"/>
      <c r="G73" s="649"/>
      <c r="H73" s="649"/>
      <c r="I73" s="652"/>
      <c r="J73" s="653"/>
    </row>
    <row r="74" ht="13.5" thickTop="1"/>
    <row r="75" spans="2:10" ht="18">
      <c r="B75" s="638" t="str">
        <f>+'S-6'!D40</f>
        <v>MBA</v>
      </c>
      <c r="C75" s="16"/>
      <c r="D75" s="16"/>
      <c r="E75" s="16"/>
      <c r="F75" s="16"/>
      <c r="G75" s="16"/>
      <c r="H75" s="16"/>
      <c r="I75" s="848" t="str">
        <f>+I51</f>
        <v>SCHEDULE - 13</v>
      </c>
      <c r="J75" s="848"/>
    </row>
    <row r="76" spans="2:10" ht="12.75">
      <c r="B76" s="14"/>
      <c r="I76" s="849" t="str">
        <f>+I52</f>
        <v>AMOUNT IN RUPEES</v>
      </c>
      <c r="J76" s="849"/>
    </row>
    <row r="77" ht="12.75">
      <c r="B77" s="639"/>
    </row>
    <row r="78" ht="12.75">
      <c r="B78" s="14" t="str">
        <f>+B54</f>
        <v>STATEMENT OF FIXED ASSETS AND DEPRECIATION AS ON 31/03/2019.</v>
      </c>
    </row>
    <row r="79" spans="2:9" ht="13.5" thickBot="1">
      <c r="B79" s="639"/>
      <c r="G79" s="641" t="str">
        <f>+G55</f>
        <v>CET CODE</v>
      </c>
      <c r="I79" s="474" t="str">
        <f>+I55</f>
        <v>AITS</v>
      </c>
    </row>
    <row r="80" spans="2:10" ht="13.5" thickTop="1">
      <c r="B80" s="829" t="s">
        <v>103</v>
      </c>
      <c r="C80" s="832" t="s">
        <v>152</v>
      </c>
      <c r="D80" s="835" t="str">
        <f>+D56</f>
        <v>Written down value as on 01/04/2018</v>
      </c>
      <c r="E80" s="838" t="s">
        <v>102</v>
      </c>
      <c r="F80" s="838"/>
      <c r="G80" s="839" t="s">
        <v>104</v>
      </c>
      <c r="H80" s="839" t="s">
        <v>105</v>
      </c>
      <c r="I80" s="832" t="s">
        <v>151</v>
      </c>
      <c r="J80" s="842" t="str">
        <f>+J56</f>
        <v>Written down value as on 31/03/2019</v>
      </c>
    </row>
    <row r="81" spans="2:10" ht="12.75">
      <c r="B81" s="830"/>
      <c r="C81" s="833"/>
      <c r="D81" s="836"/>
      <c r="E81" s="845" t="str">
        <f>+E57</f>
        <v>Before 30/09/2018</v>
      </c>
      <c r="F81" s="846" t="str">
        <f>+F57</f>
        <v>After 30/09/2018</v>
      </c>
      <c r="G81" s="840"/>
      <c r="H81" s="840"/>
      <c r="I81" s="833"/>
      <c r="J81" s="843"/>
    </row>
    <row r="82" spans="2:10" ht="12.75">
      <c r="B82" s="831"/>
      <c r="C82" s="834"/>
      <c r="D82" s="837"/>
      <c r="E82" s="834"/>
      <c r="F82" s="847"/>
      <c r="G82" s="841"/>
      <c r="H82" s="841"/>
      <c r="I82" s="834"/>
      <c r="J82" s="844"/>
    </row>
    <row r="83" spans="2:10" ht="12.75">
      <c r="B83" s="642"/>
      <c r="C83" s="643"/>
      <c r="D83" s="643"/>
      <c r="E83" s="643"/>
      <c r="F83" s="643"/>
      <c r="G83" s="643"/>
      <c r="H83" s="643"/>
      <c r="I83" s="643"/>
      <c r="J83" s="644"/>
    </row>
    <row r="84" spans="2:10" ht="15">
      <c r="B84" s="17" t="str">
        <f>+B60</f>
        <v>LAND</v>
      </c>
      <c r="C84" s="632">
        <v>0</v>
      </c>
      <c r="D84" s="636"/>
      <c r="E84" s="636"/>
      <c r="F84" s="636"/>
      <c r="G84" s="636"/>
      <c r="H84" s="636">
        <f aca="true" t="shared" si="9" ref="H84:H89">+D84+E84+F84-G84</f>
        <v>0</v>
      </c>
      <c r="I84" s="636">
        <f aca="true" t="shared" si="10" ref="I84:I89">+(D84+E84-G84)*C84+(F84)*C84/2</f>
        <v>0</v>
      </c>
      <c r="J84" s="637">
        <f aca="true" t="shared" si="11" ref="J84:J89">+H84-I84</f>
        <v>0</v>
      </c>
    </row>
    <row r="85" spans="2:10" ht="15">
      <c r="B85" s="17" t="str">
        <f>+B61</f>
        <v>BUILDINGS: RESIDENT</v>
      </c>
      <c r="C85" s="630">
        <v>0.05</v>
      </c>
      <c r="D85" s="636"/>
      <c r="E85" s="636"/>
      <c r="F85" s="636"/>
      <c r="G85" s="636"/>
      <c r="H85" s="636">
        <f t="shared" si="9"/>
        <v>0</v>
      </c>
      <c r="I85" s="636">
        <f t="shared" si="10"/>
        <v>0</v>
      </c>
      <c r="J85" s="637">
        <f t="shared" si="11"/>
        <v>0</v>
      </c>
    </row>
    <row r="86" spans="2:10" ht="15">
      <c r="B86" s="17" t="str">
        <f>+B62</f>
        <v>BUILDINGS: COMMERCIAL</v>
      </c>
      <c r="C86" s="630">
        <v>0.1</v>
      </c>
      <c r="D86" s="636">
        <v>1219475</v>
      </c>
      <c r="E86" s="636"/>
      <c r="F86" s="636"/>
      <c r="G86" s="636"/>
      <c r="H86" s="636">
        <f>+D86+E86+F86-G86</f>
        <v>1219475</v>
      </c>
      <c r="I86" s="636">
        <f>+(D86+E86-G86)*C86+(F86)*C86/2</f>
        <v>121947.5</v>
      </c>
      <c r="J86" s="637">
        <f>+H86-I86</f>
        <v>1097527.5</v>
      </c>
    </row>
    <row r="87" spans="2:10" ht="15">
      <c r="B87" s="17" t="str">
        <f>+B63</f>
        <v>FURNITURE &amp; FIXTURES</v>
      </c>
      <c r="C87" s="630">
        <v>0.1</v>
      </c>
      <c r="D87" s="636"/>
      <c r="E87" s="636"/>
      <c r="F87" s="636"/>
      <c r="G87" s="636"/>
      <c r="H87" s="636">
        <f t="shared" si="9"/>
        <v>0</v>
      </c>
      <c r="I87" s="636">
        <f t="shared" si="10"/>
        <v>0</v>
      </c>
      <c r="J87" s="637">
        <f t="shared" si="11"/>
        <v>0</v>
      </c>
    </row>
    <row r="88" spans="2:10" ht="15">
      <c r="B88" s="17" t="str">
        <f>+B64</f>
        <v>EQUIPMENT</v>
      </c>
      <c r="C88" s="630">
        <v>0.15</v>
      </c>
      <c r="D88" s="636"/>
      <c r="E88" s="636"/>
      <c r="F88" s="636"/>
      <c r="G88" s="78"/>
      <c r="H88" s="636">
        <f t="shared" si="9"/>
        <v>0</v>
      </c>
      <c r="I88" s="636">
        <f t="shared" si="10"/>
        <v>0</v>
      </c>
      <c r="J88" s="637">
        <f t="shared" si="11"/>
        <v>0</v>
      </c>
    </row>
    <row r="89" spans="2:10" ht="15">
      <c r="B89" s="17" t="s">
        <v>294</v>
      </c>
      <c r="C89" s="630">
        <v>0.25</v>
      </c>
      <c r="D89" s="636">
        <v>0</v>
      </c>
      <c r="E89" s="636">
        <v>0</v>
      </c>
      <c r="F89" s="636">
        <v>0</v>
      </c>
      <c r="G89" s="636">
        <v>0</v>
      </c>
      <c r="H89" s="636">
        <f t="shared" si="9"/>
        <v>0</v>
      </c>
      <c r="I89" s="636">
        <f t="shared" si="10"/>
        <v>0</v>
      </c>
      <c r="J89" s="637">
        <f t="shared" si="11"/>
        <v>0</v>
      </c>
    </row>
    <row r="90" spans="2:10" ht="12.75">
      <c r="B90" s="17" t="s">
        <v>573</v>
      </c>
      <c r="C90" s="645"/>
      <c r="D90" s="636"/>
      <c r="E90" s="636"/>
      <c r="F90" s="636"/>
      <c r="G90" s="636"/>
      <c r="H90" s="636"/>
      <c r="I90" s="636"/>
      <c r="J90" s="637"/>
    </row>
    <row r="91" spans="2:10" ht="12.75">
      <c r="B91" s="17" t="s">
        <v>574</v>
      </c>
      <c r="C91" s="645"/>
      <c r="D91" s="636"/>
      <c r="E91" s="636"/>
      <c r="F91" s="636"/>
      <c r="G91" s="636"/>
      <c r="H91" s="636"/>
      <c r="I91" s="636"/>
      <c r="J91" s="637"/>
    </row>
    <row r="92" spans="2:10" ht="12.75">
      <c r="B92" s="17" t="s">
        <v>575</v>
      </c>
      <c r="C92" s="645"/>
      <c r="D92" s="636"/>
      <c r="E92" s="636"/>
      <c r="F92" s="636"/>
      <c r="G92" s="636"/>
      <c r="H92" s="636"/>
      <c r="I92" s="636"/>
      <c r="J92" s="637"/>
    </row>
    <row r="93" spans="2:10" ht="12.75">
      <c r="B93" s="17" t="s">
        <v>578</v>
      </c>
      <c r="C93" s="645" t="s">
        <v>529</v>
      </c>
      <c r="D93" s="636">
        <v>0</v>
      </c>
      <c r="E93" s="636">
        <v>0</v>
      </c>
      <c r="F93" s="636">
        <v>0</v>
      </c>
      <c r="G93" s="636">
        <v>0</v>
      </c>
      <c r="H93" s="636">
        <f>+D93+E93+F93-G93</f>
        <v>0</v>
      </c>
      <c r="I93" s="636">
        <v>0</v>
      </c>
      <c r="J93" s="637">
        <f>+H93-I93</f>
        <v>0</v>
      </c>
    </row>
    <row r="94" spans="2:10" ht="15">
      <c r="B94" s="634" t="s">
        <v>577</v>
      </c>
      <c r="C94" s="643"/>
      <c r="D94" s="636"/>
      <c r="E94" s="636"/>
      <c r="F94" s="636"/>
      <c r="G94" s="636"/>
      <c r="H94" s="636">
        <v>362496.2</v>
      </c>
      <c r="I94" s="636"/>
      <c r="J94" s="637"/>
    </row>
    <row r="95" spans="2:10" ht="13.5" thickBot="1">
      <c r="B95" s="269"/>
      <c r="C95" s="646"/>
      <c r="D95" s="647">
        <f>+SUM(D84:D93)</f>
        <v>1219475</v>
      </c>
      <c r="E95" s="647">
        <f>+SUM(E84:E93)</f>
        <v>0</v>
      </c>
      <c r="F95" s="647">
        <f>+SUM(F84:F93)</f>
        <v>0</v>
      </c>
      <c r="G95" s="647">
        <f>+SUM(G84:G93)</f>
        <v>0</v>
      </c>
      <c r="H95" s="647">
        <f>+SUM(H84:H94)</f>
        <v>1581971.2</v>
      </c>
      <c r="I95" s="647">
        <f>SUM(I84:I94)</f>
        <v>121947.5</v>
      </c>
      <c r="J95" s="648">
        <f>SUM(J84:J94)</f>
        <v>1097527.5</v>
      </c>
    </row>
    <row r="96" spans="2:10" ht="14.25" thickBot="1" thickTop="1">
      <c r="B96" s="269" t="s">
        <v>195</v>
      </c>
      <c r="C96" s="649"/>
      <c r="D96" s="610">
        <v>1300000</v>
      </c>
      <c r="E96" s="610">
        <v>150000</v>
      </c>
      <c r="F96" s="610">
        <v>100000</v>
      </c>
      <c r="G96" s="610">
        <v>200000</v>
      </c>
      <c r="H96" s="610">
        <f>+D96+E96+F96-G96</f>
        <v>1350000</v>
      </c>
      <c r="I96" s="610">
        <v>130525</v>
      </c>
      <c r="J96" s="650">
        <f>+H96-I96</f>
        <v>1219475</v>
      </c>
    </row>
    <row r="97" spans="2:10" ht="9" customHeight="1" thickBot="1" thickTop="1">
      <c r="B97" s="651"/>
      <c r="C97" s="649"/>
      <c r="D97" s="652"/>
      <c r="E97" s="649"/>
      <c r="F97" s="649"/>
      <c r="G97" s="649"/>
      <c r="H97" s="649"/>
      <c r="I97" s="652"/>
      <c r="J97" s="653"/>
    </row>
    <row r="98" ht="13.5" thickTop="1"/>
    <row r="103" spans="2:10" ht="18">
      <c r="B103" s="638" t="str">
        <f>+'S-6'!D51</f>
        <v>OTHERS IF ANY</v>
      </c>
      <c r="C103" s="16"/>
      <c r="D103" s="16"/>
      <c r="E103" s="16"/>
      <c r="F103" s="16"/>
      <c r="G103" s="16"/>
      <c r="H103" s="16"/>
      <c r="I103" s="848" t="str">
        <f>+I75</f>
        <v>SCHEDULE - 13</v>
      </c>
      <c r="J103" s="848"/>
    </row>
    <row r="104" spans="2:10" ht="12.75">
      <c r="B104" s="14"/>
      <c r="I104" s="849" t="str">
        <f>+I76</f>
        <v>AMOUNT IN RUPEES</v>
      </c>
      <c r="J104" s="849"/>
    </row>
    <row r="105" ht="12.75">
      <c r="B105" s="639"/>
    </row>
    <row r="106" ht="12.75">
      <c r="B106" s="14" t="str">
        <f>+B78</f>
        <v>STATEMENT OF FIXED ASSETS AND DEPRECIATION AS ON 31/03/2019.</v>
      </c>
    </row>
    <row r="107" spans="2:9" ht="13.5" thickBot="1">
      <c r="B107" s="639"/>
      <c r="G107" s="641" t="str">
        <f>+G79</f>
        <v>CET CODE</v>
      </c>
      <c r="I107" s="474" t="str">
        <f>+I79</f>
        <v>AITS</v>
      </c>
    </row>
    <row r="108" spans="2:10" ht="13.5" thickTop="1">
      <c r="B108" s="829" t="s">
        <v>103</v>
      </c>
      <c r="C108" s="832" t="s">
        <v>152</v>
      </c>
      <c r="D108" s="835" t="str">
        <f>+D80</f>
        <v>Written down value as on 01/04/2018</v>
      </c>
      <c r="E108" s="838" t="s">
        <v>102</v>
      </c>
      <c r="F108" s="838"/>
      <c r="G108" s="839" t="s">
        <v>104</v>
      </c>
      <c r="H108" s="839" t="s">
        <v>105</v>
      </c>
      <c r="I108" s="832" t="s">
        <v>151</v>
      </c>
      <c r="J108" s="842" t="str">
        <f>+J80</f>
        <v>Written down value as on 31/03/2019</v>
      </c>
    </row>
    <row r="109" spans="2:10" ht="12.75">
      <c r="B109" s="830"/>
      <c r="C109" s="833"/>
      <c r="D109" s="836"/>
      <c r="E109" s="845" t="str">
        <f>+E81</f>
        <v>Before 30/09/2018</v>
      </c>
      <c r="F109" s="846" t="str">
        <f>+F81</f>
        <v>After 30/09/2018</v>
      </c>
      <c r="G109" s="840"/>
      <c r="H109" s="840"/>
      <c r="I109" s="833"/>
      <c r="J109" s="843"/>
    </row>
    <row r="110" spans="2:10" ht="12.75">
      <c r="B110" s="831"/>
      <c r="C110" s="834"/>
      <c r="D110" s="837"/>
      <c r="E110" s="834"/>
      <c r="F110" s="847"/>
      <c r="G110" s="841"/>
      <c r="H110" s="841"/>
      <c r="I110" s="834"/>
      <c r="J110" s="844"/>
    </row>
    <row r="111" spans="2:10" ht="12.75">
      <c r="B111" s="642"/>
      <c r="C111" s="643"/>
      <c r="D111" s="643"/>
      <c r="E111" s="643"/>
      <c r="F111" s="643"/>
      <c r="G111" s="643"/>
      <c r="H111" s="643"/>
      <c r="I111" s="643"/>
      <c r="J111" s="644"/>
    </row>
    <row r="112" spans="2:10" ht="15">
      <c r="B112" s="17" t="str">
        <f>+B84</f>
        <v>LAND</v>
      </c>
      <c r="C112" s="632">
        <v>0</v>
      </c>
      <c r="D112" s="636"/>
      <c r="E112" s="636"/>
      <c r="F112" s="636"/>
      <c r="G112" s="636"/>
      <c r="H112" s="636">
        <f aca="true" t="shared" si="12" ref="H112:H117">+D112+E112+F112-G112</f>
        <v>0</v>
      </c>
      <c r="I112" s="636">
        <f aca="true" t="shared" si="13" ref="I112:I117">+(D112+E112-G112)*C112+(F112)*C112/2</f>
        <v>0</v>
      </c>
      <c r="J112" s="637">
        <f aca="true" t="shared" si="14" ref="J112:J117">+H112-I112</f>
        <v>0</v>
      </c>
    </row>
    <row r="113" spans="2:10" ht="15">
      <c r="B113" s="17" t="str">
        <f>+B85</f>
        <v>BUILDINGS: RESIDENT</v>
      </c>
      <c r="C113" s="630">
        <v>0.05</v>
      </c>
      <c r="D113" s="636"/>
      <c r="E113" s="636"/>
      <c r="F113" s="636"/>
      <c r="G113" s="636"/>
      <c r="H113" s="636">
        <f t="shared" si="12"/>
        <v>0</v>
      </c>
      <c r="I113" s="636">
        <f t="shared" si="13"/>
        <v>0</v>
      </c>
      <c r="J113" s="637">
        <f t="shared" si="14"/>
        <v>0</v>
      </c>
    </row>
    <row r="114" spans="2:10" ht="15">
      <c r="B114" s="17" t="str">
        <f>+B86</f>
        <v>BUILDINGS: COMMERCIAL</v>
      </c>
      <c r="C114" s="630">
        <v>0.1</v>
      </c>
      <c r="D114" s="636">
        <v>1004475</v>
      </c>
      <c r="E114" s="636"/>
      <c r="F114" s="636"/>
      <c r="G114" s="636"/>
      <c r="H114" s="636">
        <f>+D114+E114+F114-G114</f>
        <v>1004475</v>
      </c>
      <c r="I114" s="636">
        <f>+(D114+E114-G114)*C114+(F114)*C114/2</f>
        <v>100447.5</v>
      </c>
      <c r="J114" s="637">
        <f>+H114-I114</f>
        <v>904027.5</v>
      </c>
    </row>
    <row r="115" spans="2:10" ht="15">
      <c r="B115" s="17" t="str">
        <f>+B87</f>
        <v>FURNITURE &amp; FIXTURES</v>
      </c>
      <c r="C115" s="630">
        <v>0.1</v>
      </c>
      <c r="D115" s="636"/>
      <c r="E115" s="636"/>
      <c r="F115" s="636"/>
      <c r="G115" s="636"/>
      <c r="H115" s="636">
        <f t="shared" si="12"/>
        <v>0</v>
      </c>
      <c r="I115" s="636">
        <f t="shared" si="13"/>
        <v>0</v>
      </c>
      <c r="J115" s="637">
        <f t="shared" si="14"/>
        <v>0</v>
      </c>
    </row>
    <row r="116" spans="2:10" ht="15">
      <c r="B116" s="17" t="str">
        <f>+B88</f>
        <v>EQUIPMENT</v>
      </c>
      <c r="C116" s="630">
        <v>0.15</v>
      </c>
      <c r="D116" s="636"/>
      <c r="E116" s="636"/>
      <c r="F116" s="636"/>
      <c r="G116" s="78"/>
      <c r="H116" s="636">
        <f t="shared" si="12"/>
        <v>0</v>
      </c>
      <c r="I116" s="636">
        <f t="shared" si="13"/>
        <v>0</v>
      </c>
      <c r="J116" s="637">
        <f t="shared" si="14"/>
        <v>0</v>
      </c>
    </row>
    <row r="117" spans="2:10" ht="15">
      <c r="B117" s="17" t="s">
        <v>294</v>
      </c>
      <c r="C117" s="630">
        <v>0.25</v>
      </c>
      <c r="D117" s="636">
        <v>0</v>
      </c>
      <c r="E117" s="636">
        <v>0</v>
      </c>
      <c r="F117" s="636">
        <v>0</v>
      </c>
      <c r="G117" s="636">
        <v>0</v>
      </c>
      <c r="H117" s="636">
        <f t="shared" si="12"/>
        <v>0</v>
      </c>
      <c r="I117" s="636">
        <f t="shared" si="13"/>
        <v>0</v>
      </c>
      <c r="J117" s="637">
        <f t="shared" si="14"/>
        <v>0</v>
      </c>
    </row>
    <row r="118" spans="2:10" ht="12.75">
      <c r="B118" s="17" t="s">
        <v>573</v>
      </c>
      <c r="C118" s="645"/>
      <c r="D118" s="636"/>
      <c r="E118" s="636"/>
      <c r="F118" s="636"/>
      <c r="G118" s="636"/>
      <c r="H118" s="636"/>
      <c r="I118" s="636"/>
      <c r="J118" s="637"/>
    </row>
    <row r="119" spans="2:10" ht="12.75">
      <c r="B119" s="17" t="s">
        <v>574</v>
      </c>
      <c r="C119" s="645"/>
      <c r="D119" s="636"/>
      <c r="E119" s="636"/>
      <c r="F119" s="636"/>
      <c r="G119" s="636"/>
      <c r="H119" s="636"/>
      <c r="I119" s="636"/>
      <c r="J119" s="637"/>
    </row>
    <row r="120" spans="2:10" ht="12.75">
      <c r="B120" s="17" t="s">
        <v>575</v>
      </c>
      <c r="C120" s="645"/>
      <c r="D120" s="636"/>
      <c r="E120" s="636"/>
      <c r="F120" s="636"/>
      <c r="G120" s="636"/>
      <c r="H120" s="636"/>
      <c r="I120" s="636"/>
      <c r="J120" s="637"/>
    </row>
    <row r="121" spans="2:10" ht="12.75">
      <c r="B121" s="17" t="s">
        <v>578</v>
      </c>
      <c r="C121" s="645" t="s">
        <v>529</v>
      </c>
      <c r="D121" s="636">
        <v>0</v>
      </c>
      <c r="E121" s="636">
        <v>0</v>
      </c>
      <c r="F121" s="636">
        <v>0</v>
      </c>
      <c r="G121" s="636">
        <v>0</v>
      </c>
      <c r="H121" s="636">
        <f>+D121+E121+F121-G121</f>
        <v>0</v>
      </c>
      <c r="I121" s="636">
        <v>0</v>
      </c>
      <c r="J121" s="637">
        <f>+H121-I121</f>
        <v>0</v>
      </c>
    </row>
    <row r="122" spans="2:10" ht="15">
      <c r="B122" s="634" t="s">
        <v>577</v>
      </c>
      <c r="C122" s="643"/>
      <c r="D122" s="636"/>
      <c r="E122" s="636"/>
      <c r="F122" s="636"/>
      <c r="G122" s="636"/>
      <c r="H122" s="636"/>
      <c r="I122" s="636"/>
      <c r="J122" s="637"/>
    </row>
    <row r="123" spans="2:10" ht="13.5" thickBot="1">
      <c r="B123" s="269"/>
      <c r="C123" s="646"/>
      <c r="D123" s="647">
        <f>+SUM(D112:D121)</f>
        <v>1004475</v>
      </c>
      <c r="E123" s="647">
        <f>+SUM(E112:E121)</f>
        <v>0</v>
      </c>
      <c r="F123" s="647">
        <f>+SUM(F112:F121)</f>
        <v>0</v>
      </c>
      <c r="G123" s="647">
        <f>+SUM(G112:G121)</f>
        <v>0</v>
      </c>
      <c r="H123" s="647">
        <f>+SUM(H112:H122)</f>
        <v>1004475</v>
      </c>
      <c r="I123" s="647">
        <f>SUM(I112:I122)</f>
        <v>100447.5</v>
      </c>
      <c r="J123" s="648">
        <f>SUM(J112:J122)</f>
        <v>904027.5</v>
      </c>
    </row>
    <row r="124" spans="2:10" ht="14.25" thickBot="1" thickTop="1">
      <c r="B124" s="269" t="s">
        <v>195</v>
      </c>
      <c r="C124" s="649"/>
      <c r="D124" s="610">
        <v>1150000</v>
      </c>
      <c r="E124" s="610">
        <v>75000</v>
      </c>
      <c r="F124" s="610">
        <v>90000</v>
      </c>
      <c r="G124" s="610">
        <v>200000</v>
      </c>
      <c r="H124" s="610">
        <f>+D124+E124+F124-G124</f>
        <v>1115000</v>
      </c>
      <c r="I124" s="610">
        <v>110525</v>
      </c>
      <c r="J124" s="650">
        <f>+H124-I124</f>
        <v>1004475</v>
      </c>
    </row>
    <row r="125" spans="2:10" ht="8.25" customHeight="1" thickBot="1" thickTop="1">
      <c r="B125" s="651"/>
      <c r="C125" s="649"/>
      <c r="D125" s="652"/>
      <c r="E125" s="649"/>
      <c r="F125" s="649"/>
      <c r="G125" s="649"/>
      <c r="H125" s="649"/>
      <c r="I125" s="652"/>
      <c r="J125" s="653"/>
    </row>
    <row r="126" ht="13.5" thickTop="1"/>
    <row r="128" spans="2:10" ht="18">
      <c r="B128" s="638" t="str">
        <f>+'S-21'!B2:G2</f>
        <v>XYZ TRUST</v>
      </c>
      <c r="C128" s="16"/>
      <c r="D128" s="16"/>
      <c r="E128" s="16"/>
      <c r="F128" s="16"/>
      <c r="G128" s="16"/>
      <c r="H128" s="16"/>
      <c r="I128" s="848" t="str">
        <f>+I103</f>
        <v>SCHEDULE - 13</v>
      </c>
      <c r="J128" s="848"/>
    </row>
    <row r="129" spans="2:10" ht="12.75">
      <c r="B129" s="14"/>
      <c r="I129" s="849" t="str">
        <f>+I104</f>
        <v>AMOUNT IN RUPEES</v>
      </c>
      <c r="J129" s="849"/>
    </row>
    <row r="130" ht="12.75">
      <c r="B130" s="14" t="str">
        <f>+B106</f>
        <v>STATEMENT OF FIXED ASSETS AND DEPRECIATION AS ON 31/03/2019.</v>
      </c>
    </row>
    <row r="131" spans="2:9" ht="13.5" thickBot="1">
      <c r="B131" s="639"/>
      <c r="G131" s="641"/>
      <c r="I131" s="654"/>
    </row>
    <row r="132" spans="2:10" ht="13.5" thickTop="1">
      <c r="B132" s="829" t="s">
        <v>103</v>
      </c>
      <c r="C132" s="832" t="s">
        <v>152</v>
      </c>
      <c r="D132" s="835" t="str">
        <f>+D108</f>
        <v>Written down value as on 01/04/2018</v>
      </c>
      <c r="E132" s="838" t="s">
        <v>102</v>
      </c>
      <c r="F132" s="838"/>
      <c r="G132" s="839" t="s">
        <v>104</v>
      </c>
      <c r="H132" s="839" t="s">
        <v>105</v>
      </c>
      <c r="I132" s="832" t="s">
        <v>151</v>
      </c>
      <c r="J132" s="842" t="str">
        <f>+J108</f>
        <v>Written down value as on 31/03/2019</v>
      </c>
    </row>
    <row r="133" spans="2:10" ht="12.75">
      <c r="B133" s="830"/>
      <c r="C133" s="833"/>
      <c r="D133" s="836"/>
      <c r="E133" s="845" t="str">
        <f>+E109</f>
        <v>Before 30/09/2018</v>
      </c>
      <c r="F133" s="846" t="str">
        <f>+F109</f>
        <v>After 30/09/2018</v>
      </c>
      <c r="G133" s="840"/>
      <c r="H133" s="840"/>
      <c r="I133" s="833"/>
      <c r="J133" s="843"/>
    </row>
    <row r="134" spans="2:10" ht="12.75">
      <c r="B134" s="831"/>
      <c r="C134" s="834"/>
      <c r="D134" s="837"/>
      <c r="E134" s="834"/>
      <c r="F134" s="847"/>
      <c r="G134" s="841"/>
      <c r="H134" s="841"/>
      <c r="I134" s="834"/>
      <c r="J134" s="844"/>
    </row>
    <row r="135" spans="2:10" ht="12.75">
      <c r="B135" s="642"/>
      <c r="C135" s="643"/>
      <c r="D135" s="643"/>
      <c r="E135" s="643"/>
      <c r="F135" s="643"/>
      <c r="G135" s="643"/>
      <c r="H135" s="643"/>
      <c r="I135" s="643"/>
      <c r="J135" s="644"/>
    </row>
    <row r="136" spans="2:10" ht="15">
      <c r="B136" s="17" t="str">
        <f>+B112</f>
        <v>LAND</v>
      </c>
      <c r="C136" s="632">
        <v>0</v>
      </c>
      <c r="D136" s="636"/>
      <c r="E136" s="636"/>
      <c r="F136" s="636"/>
      <c r="G136" s="636"/>
      <c r="H136" s="636">
        <f aca="true" t="shared" si="15" ref="H136:H141">+D136+E136+F136-G136</f>
        <v>0</v>
      </c>
      <c r="I136" s="636">
        <f aca="true" t="shared" si="16" ref="I136:I141">+(D136+E136-G136)*C136+(F136)*C136/2</f>
        <v>0</v>
      </c>
      <c r="J136" s="637">
        <f aca="true" t="shared" si="17" ref="J136:J141">+H136-I136</f>
        <v>0</v>
      </c>
    </row>
    <row r="137" spans="2:10" ht="15">
      <c r="B137" s="17" t="str">
        <f>+B113</f>
        <v>BUILDINGS: RESIDENT</v>
      </c>
      <c r="C137" s="630">
        <v>0.05</v>
      </c>
      <c r="D137" s="636">
        <v>0</v>
      </c>
      <c r="E137" s="636"/>
      <c r="F137" s="636"/>
      <c r="G137" s="636"/>
      <c r="H137" s="636">
        <f t="shared" si="15"/>
        <v>0</v>
      </c>
      <c r="I137" s="636">
        <f t="shared" si="16"/>
        <v>0</v>
      </c>
      <c r="J137" s="637">
        <f t="shared" si="17"/>
        <v>0</v>
      </c>
    </row>
    <row r="138" spans="2:10" ht="15">
      <c r="B138" s="17" t="str">
        <f>+B114</f>
        <v>BUILDINGS: COMMERCIAL</v>
      </c>
      <c r="C138" s="630">
        <v>0.1</v>
      </c>
      <c r="D138" s="636">
        <v>914948</v>
      </c>
      <c r="E138" s="636"/>
      <c r="F138" s="636"/>
      <c r="G138" s="636"/>
      <c r="H138" s="636">
        <f t="shared" si="15"/>
        <v>914948</v>
      </c>
      <c r="I138" s="636">
        <f t="shared" si="16"/>
        <v>91494.8</v>
      </c>
      <c r="J138" s="637">
        <f t="shared" si="17"/>
        <v>823453.2</v>
      </c>
    </row>
    <row r="139" spans="2:10" ht="15">
      <c r="B139" s="17" t="str">
        <f>+B115</f>
        <v>FURNITURE &amp; FIXTURES</v>
      </c>
      <c r="C139" s="630">
        <v>0.1</v>
      </c>
      <c r="D139" s="636"/>
      <c r="E139" s="636"/>
      <c r="F139" s="636"/>
      <c r="G139" s="636"/>
      <c r="H139" s="636">
        <f t="shared" si="15"/>
        <v>0</v>
      </c>
      <c r="I139" s="636">
        <f t="shared" si="16"/>
        <v>0</v>
      </c>
      <c r="J139" s="637">
        <f t="shared" si="17"/>
        <v>0</v>
      </c>
    </row>
    <row r="140" spans="2:10" ht="15">
      <c r="B140" s="17" t="str">
        <f>+B116</f>
        <v>EQUIPMENT</v>
      </c>
      <c r="C140" s="630">
        <v>0.15</v>
      </c>
      <c r="D140" s="636"/>
      <c r="E140" s="636"/>
      <c r="F140" s="636"/>
      <c r="G140" s="78"/>
      <c r="H140" s="636">
        <f t="shared" si="15"/>
        <v>0</v>
      </c>
      <c r="I140" s="636">
        <f t="shared" si="16"/>
        <v>0</v>
      </c>
      <c r="J140" s="637">
        <f t="shared" si="17"/>
        <v>0</v>
      </c>
    </row>
    <row r="141" spans="2:10" ht="15">
      <c r="B141" s="17" t="s">
        <v>294</v>
      </c>
      <c r="C141" s="630">
        <v>0.25</v>
      </c>
      <c r="D141" s="636">
        <v>0</v>
      </c>
      <c r="E141" s="636">
        <v>0</v>
      </c>
      <c r="F141" s="636">
        <v>0</v>
      </c>
      <c r="G141" s="636">
        <v>0</v>
      </c>
      <c r="H141" s="636">
        <f t="shared" si="15"/>
        <v>0</v>
      </c>
      <c r="I141" s="636">
        <f t="shared" si="16"/>
        <v>0</v>
      </c>
      <c r="J141" s="637">
        <f t="shared" si="17"/>
        <v>0</v>
      </c>
    </row>
    <row r="142" spans="2:10" ht="12.75">
      <c r="B142" s="17" t="s">
        <v>573</v>
      </c>
      <c r="C142" s="645"/>
      <c r="D142" s="636"/>
      <c r="E142" s="636"/>
      <c r="F142" s="636"/>
      <c r="G142" s="636"/>
      <c r="H142" s="636"/>
      <c r="I142" s="636"/>
      <c r="J142" s="637"/>
    </row>
    <row r="143" spans="2:10" ht="12.75">
      <c r="B143" s="17" t="s">
        <v>574</v>
      </c>
      <c r="C143" s="645"/>
      <c r="D143" s="636"/>
      <c r="E143" s="636"/>
      <c r="F143" s="636"/>
      <c r="G143" s="636"/>
      <c r="H143" s="636"/>
      <c r="I143" s="636"/>
      <c r="J143" s="637"/>
    </row>
    <row r="144" spans="2:10" ht="12.75">
      <c r="B144" s="17" t="s">
        <v>575</v>
      </c>
      <c r="C144" s="645"/>
      <c r="D144" s="636"/>
      <c r="E144" s="636"/>
      <c r="F144" s="636"/>
      <c r="G144" s="636"/>
      <c r="H144" s="636"/>
      <c r="I144" s="636"/>
      <c r="J144" s="637"/>
    </row>
    <row r="145" spans="2:10" ht="12.75">
      <c r="B145" s="17" t="s">
        <v>578</v>
      </c>
      <c r="C145" s="645" t="s">
        <v>529</v>
      </c>
      <c r="D145" s="636">
        <v>0</v>
      </c>
      <c r="E145" s="636">
        <v>0</v>
      </c>
      <c r="F145" s="636">
        <v>0</v>
      </c>
      <c r="G145" s="636">
        <v>0</v>
      </c>
      <c r="H145" s="636">
        <f>+D145+E145+F145-G145</f>
        <v>0</v>
      </c>
      <c r="I145" s="636">
        <v>0</v>
      </c>
      <c r="J145" s="637">
        <f>+H145-I145</f>
        <v>0</v>
      </c>
    </row>
    <row r="146" spans="2:10" ht="15">
      <c r="B146" s="634" t="s">
        <v>577</v>
      </c>
      <c r="C146" s="643"/>
      <c r="D146" s="636"/>
      <c r="E146" s="636"/>
      <c r="F146" s="636"/>
      <c r="G146" s="636"/>
      <c r="H146" s="636"/>
      <c r="I146" s="636"/>
      <c r="J146" s="637"/>
    </row>
    <row r="147" spans="2:10" ht="13.5" thickBot="1">
      <c r="B147" s="269"/>
      <c r="C147" s="646"/>
      <c r="D147" s="647">
        <f>+SUM(D136:D145)</f>
        <v>914948</v>
      </c>
      <c r="E147" s="647">
        <f>+SUM(E136:E145)</f>
        <v>0</v>
      </c>
      <c r="F147" s="647">
        <f>+SUM(F136:F145)</f>
        <v>0</v>
      </c>
      <c r="G147" s="647">
        <f>+SUM(G136:G145)</f>
        <v>0</v>
      </c>
      <c r="H147" s="647">
        <f>+SUM(H136:H146)</f>
        <v>914948</v>
      </c>
      <c r="I147" s="647">
        <f>SUM(I136:I146)</f>
        <v>91494.8</v>
      </c>
      <c r="J147" s="648">
        <f>SUM(J136:J146)</f>
        <v>823453.2</v>
      </c>
    </row>
    <row r="148" spans="2:10" ht="14.25" thickBot="1" thickTop="1">
      <c r="B148" s="269" t="s">
        <v>195</v>
      </c>
      <c r="C148" s="649"/>
      <c r="D148" s="610">
        <v>1000000</v>
      </c>
      <c r="E148" s="610">
        <v>50000</v>
      </c>
      <c r="F148" s="610">
        <v>100000</v>
      </c>
      <c r="G148" s="610">
        <v>200000</v>
      </c>
      <c r="H148" s="610">
        <f>+D148+E148+F148-G148</f>
        <v>950000</v>
      </c>
      <c r="I148" s="610">
        <v>35052</v>
      </c>
      <c r="J148" s="650">
        <f>+H148-I148</f>
        <v>914948</v>
      </c>
    </row>
    <row r="149" spans="2:10" ht="6.75" customHeight="1" thickBot="1" thickTop="1">
      <c r="B149" s="651"/>
      <c r="C149" s="649"/>
      <c r="D149" s="652"/>
      <c r="E149" s="649"/>
      <c r="F149" s="649"/>
      <c r="G149" s="649"/>
      <c r="H149" s="649"/>
      <c r="I149" s="652"/>
      <c r="J149" s="653"/>
    </row>
    <row r="150" ht="13.5" thickTop="1"/>
  </sheetData>
  <sheetProtection/>
  <mergeCells count="72">
    <mergeCell ref="E8:E9"/>
    <mergeCell ref="D7:D9"/>
    <mergeCell ref="C7:C9"/>
    <mergeCell ref="B7:B9"/>
    <mergeCell ref="E7:F7"/>
    <mergeCell ref="F8:F9"/>
    <mergeCell ref="I2:J2"/>
    <mergeCell ref="I3:J3"/>
    <mergeCell ref="I7:I9"/>
    <mergeCell ref="J7:J9"/>
    <mergeCell ref="H7:H9"/>
    <mergeCell ref="G7:G9"/>
    <mergeCell ref="I28:J28"/>
    <mergeCell ref="I29:J29"/>
    <mergeCell ref="B32:B34"/>
    <mergeCell ref="C32:C34"/>
    <mergeCell ref="D32:D34"/>
    <mergeCell ref="E32:F32"/>
    <mergeCell ref="G32:G34"/>
    <mergeCell ref="H32:H34"/>
    <mergeCell ref="I32:I34"/>
    <mergeCell ref="J32:J34"/>
    <mergeCell ref="E33:E34"/>
    <mergeCell ref="F33:F34"/>
    <mergeCell ref="I51:J51"/>
    <mergeCell ref="I52:J52"/>
    <mergeCell ref="B56:B58"/>
    <mergeCell ref="C56:C58"/>
    <mergeCell ref="D56:D58"/>
    <mergeCell ref="E56:F56"/>
    <mergeCell ref="G56:G58"/>
    <mergeCell ref="H56:H58"/>
    <mergeCell ref="I56:I58"/>
    <mergeCell ref="J56:J58"/>
    <mergeCell ref="E57:E58"/>
    <mergeCell ref="F57:F58"/>
    <mergeCell ref="I75:J75"/>
    <mergeCell ref="I76:J76"/>
    <mergeCell ref="B80:B82"/>
    <mergeCell ref="C80:C82"/>
    <mergeCell ref="D80:D82"/>
    <mergeCell ref="E80:F80"/>
    <mergeCell ref="G80:G82"/>
    <mergeCell ref="H80:H82"/>
    <mergeCell ref="I80:I82"/>
    <mergeCell ref="J80:J82"/>
    <mergeCell ref="E81:E82"/>
    <mergeCell ref="F81:F82"/>
    <mergeCell ref="I103:J103"/>
    <mergeCell ref="I104:J104"/>
    <mergeCell ref="B108:B110"/>
    <mergeCell ref="C108:C110"/>
    <mergeCell ref="D108:D110"/>
    <mergeCell ref="E108:F108"/>
    <mergeCell ref="G108:G110"/>
    <mergeCell ref="H108:H110"/>
    <mergeCell ref="I132:I134"/>
    <mergeCell ref="J132:J134"/>
    <mergeCell ref="I108:I110"/>
    <mergeCell ref="J108:J110"/>
    <mergeCell ref="E109:E110"/>
    <mergeCell ref="F109:F110"/>
    <mergeCell ref="E133:E134"/>
    <mergeCell ref="F133:F134"/>
    <mergeCell ref="I128:J128"/>
    <mergeCell ref="I129:J129"/>
    <mergeCell ref="B132:B134"/>
    <mergeCell ref="C132:C134"/>
    <mergeCell ref="D132:D134"/>
    <mergeCell ref="E132:F132"/>
    <mergeCell ref="G132:G134"/>
    <mergeCell ref="H132:H134"/>
  </mergeCells>
  <printOptions/>
  <pageMargins left="0.16" right="0.16" top="0.28" bottom="0.16" header="0.21" footer="0.22"/>
  <pageSetup horizontalDpi="120" verticalDpi="12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B1:P2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7109375" style="92" customWidth="1"/>
    <col min="2" max="2" width="3.00390625" style="92" customWidth="1"/>
    <col min="3" max="3" width="2.421875" style="92" customWidth="1"/>
    <col min="4" max="4" width="25.00390625" style="92" customWidth="1"/>
    <col min="5" max="5" width="11.8515625" style="92" bestFit="1" customWidth="1"/>
    <col min="6" max="13" width="11.421875" style="92" customWidth="1"/>
    <col min="14" max="14" width="11.28125" style="92" customWidth="1"/>
    <col min="15" max="15" width="12.8515625" style="92" bestFit="1" customWidth="1"/>
    <col min="16" max="16" width="13.140625" style="92" customWidth="1"/>
    <col min="17" max="17" width="2.28125" style="92" customWidth="1"/>
    <col min="18" max="16384" width="9.140625" style="92" customWidth="1"/>
  </cols>
  <sheetData>
    <row r="1" spans="9:15" ht="15" customHeight="1">
      <c r="I1" s="239"/>
      <c r="J1" s="239"/>
      <c r="K1" s="239"/>
      <c r="L1" s="239"/>
      <c r="M1" s="239"/>
      <c r="N1" s="239"/>
      <c r="O1" s="239"/>
    </row>
    <row r="2" spans="2:13" ht="15" customHeight="1">
      <c r="B2" s="216" t="str">
        <f>+'S-6'!B3</f>
        <v>ABC INSTITUTE OF TECHNOLOGY &amp; SCIENCE</v>
      </c>
      <c r="I2" s="239"/>
      <c r="J2" s="239"/>
      <c r="K2" s="239"/>
      <c r="L2" s="239"/>
      <c r="M2" s="239"/>
    </row>
    <row r="3" spans="9:15" ht="15" customHeight="1">
      <c r="I3" s="239"/>
      <c r="J3" s="239"/>
      <c r="K3" s="239"/>
      <c r="L3" s="239"/>
      <c r="M3" s="239"/>
      <c r="N3" s="738" t="s">
        <v>254</v>
      </c>
      <c r="O3" s="738"/>
    </row>
    <row r="4" spans="2:16" ht="18">
      <c r="B4" s="763" t="s">
        <v>322</v>
      </c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</row>
    <row r="5" spans="2:15" ht="12.75">
      <c r="B5" s="93"/>
      <c r="C5" s="40"/>
      <c r="D5" s="40"/>
      <c r="E5" s="40"/>
      <c r="F5" s="40"/>
      <c r="G5" s="40"/>
      <c r="H5" s="40"/>
      <c r="N5" s="750" t="str">
        <f>+'S-13'!I3</f>
        <v>AMOUNT IN RUPEES</v>
      </c>
      <c r="O5" s="750"/>
    </row>
    <row r="6" spans="2:10" ht="13.5" thickBot="1">
      <c r="B6" s="93"/>
      <c r="C6" s="40"/>
      <c r="D6" s="40"/>
      <c r="E6" s="40"/>
      <c r="F6" s="40"/>
      <c r="G6" s="40"/>
      <c r="H6" s="40" t="str">
        <f>+'S-6'!F8</f>
        <v>CET CODE</v>
      </c>
      <c r="J6" s="463" t="str">
        <f>+'S-6'!H8</f>
        <v>AITS</v>
      </c>
    </row>
    <row r="7" spans="2:16" ht="15" customHeight="1" thickTop="1">
      <c r="B7" s="808"/>
      <c r="C7" s="809"/>
      <c r="D7" s="810"/>
      <c r="E7" s="799" t="s">
        <v>113</v>
      </c>
      <c r="F7" s="800"/>
      <c r="G7" s="800"/>
      <c r="H7" s="800"/>
      <c r="I7" s="800"/>
      <c r="J7" s="800"/>
      <c r="K7" s="800"/>
      <c r="L7" s="800"/>
      <c r="M7" s="800"/>
      <c r="N7" s="801"/>
      <c r="O7" s="802" t="s">
        <v>157</v>
      </c>
      <c r="P7" s="803"/>
    </row>
    <row r="8" spans="2:16" ht="15" customHeight="1">
      <c r="B8" s="811"/>
      <c r="C8" s="812"/>
      <c r="D8" s="813"/>
      <c r="E8" s="819" t="str">
        <f>+'S-12'!E8:F8</f>
        <v> B.TECH</v>
      </c>
      <c r="F8" s="820"/>
      <c r="G8" s="823" t="str">
        <f>+'S-12'!G8:H8</f>
        <v> M.TECH</v>
      </c>
      <c r="H8" s="824"/>
      <c r="I8" s="819" t="str">
        <f>+'S-12'!I8:J8</f>
        <v>MCA</v>
      </c>
      <c r="J8" s="820"/>
      <c r="K8" s="823" t="str">
        <f>+'S-12'!K8:L8</f>
        <v>MBA</v>
      </c>
      <c r="L8" s="824"/>
      <c r="M8" s="797" t="str">
        <f>+'S-2'!M9:N9</f>
        <v>OTHERS IF ANY</v>
      </c>
      <c r="N8" s="798"/>
      <c r="O8" s="804"/>
      <c r="P8" s="805"/>
    </row>
    <row r="9" spans="2:16" ht="36.75" thickBot="1">
      <c r="B9" s="814"/>
      <c r="C9" s="815"/>
      <c r="D9" s="816"/>
      <c r="E9" s="97" t="str">
        <f>+'I&amp;E - INST'!F8</f>
        <v>FOR THE YEAR ENDED 31/03/2019</v>
      </c>
      <c r="F9" s="98" t="str">
        <f>+'I&amp;E - INST'!G8</f>
        <v>FOR THE YEAR ENDED 31/03/2018</v>
      </c>
      <c r="G9" s="99" t="str">
        <f aca="true" t="shared" si="0" ref="G9:P9">+E9</f>
        <v>FOR THE YEAR ENDED 31/03/2019</v>
      </c>
      <c r="H9" s="100" t="str">
        <f t="shared" si="0"/>
        <v>FOR THE YEAR ENDED 31/03/2018</v>
      </c>
      <c r="I9" s="97" t="str">
        <f t="shared" si="0"/>
        <v>FOR THE YEAR ENDED 31/03/2019</v>
      </c>
      <c r="J9" s="98" t="str">
        <f t="shared" si="0"/>
        <v>FOR THE YEAR ENDED 31/03/2018</v>
      </c>
      <c r="K9" s="240" t="str">
        <f t="shared" si="0"/>
        <v>FOR THE YEAR ENDED 31/03/2019</v>
      </c>
      <c r="L9" s="241" t="str">
        <f t="shared" si="0"/>
        <v>FOR THE YEAR ENDED 31/03/2018</v>
      </c>
      <c r="M9" s="101" t="str">
        <f t="shared" si="0"/>
        <v>FOR THE YEAR ENDED 31/03/2019</v>
      </c>
      <c r="N9" s="241" t="str">
        <f t="shared" si="0"/>
        <v>FOR THE YEAR ENDED 31/03/2018</v>
      </c>
      <c r="O9" s="101" t="str">
        <f t="shared" si="0"/>
        <v>FOR THE YEAR ENDED 31/03/2019</v>
      </c>
      <c r="P9" s="388" t="str">
        <f t="shared" si="0"/>
        <v>FOR THE YEAR ENDED 31/03/2018</v>
      </c>
    </row>
    <row r="10" spans="2:16" ht="13.5" thickTop="1">
      <c r="B10" s="114"/>
      <c r="C10" s="115"/>
      <c r="D10" s="243"/>
      <c r="E10" s="119"/>
      <c r="F10" s="118"/>
      <c r="G10" s="38"/>
      <c r="H10" s="39"/>
      <c r="I10" s="264"/>
      <c r="J10" s="118"/>
      <c r="K10" s="38"/>
      <c r="L10" s="39"/>
      <c r="M10" s="264"/>
      <c r="N10" s="39"/>
      <c r="O10" s="119"/>
      <c r="P10" s="37"/>
    </row>
    <row r="11" spans="2:16" ht="33" customHeight="1">
      <c r="B11" s="114"/>
      <c r="C11" s="817" t="s">
        <v>327</v>
      </c>
      <c r="D11" s="850"/>
      <c r="E11" s="119">
        <v>292465.5</v>
      </c>
      <c r="F11" s="118">
        <v>0</v>
      </c>
      <c r="G11" s="38">
        <v>58493.1</v>
      </c>
      <c r="H11" s="39"/>
      <c r="I11" s="119">
        <v>58493.1</v>
      </c>
      <c r="J11" s="118"/>
      <c r="K11" s="38">
        <v>38995.4</v>
      </c>
      <c r="L11" s="39"/>
      <c r="M11" s="119">
        <v>38995.4</v>
      </c>
      <c r="N11" s="39"/>
      <c r="O11" s="119">
        <f>+E11+G11+I11+K11+M11</f>
        <v>487442.5</v>
      </c>
      <c r="P11" s="37">
        <f>+F11+H11+J11+L11+N11</f>
        <v>0</v>
      </c>
    </row>
    <row r="12" spans="2:16" ht="12.75">
      <c r="B12" s="114"/>
      <c r="C12" s="40"/>
      <c r="D12" s="40"/>
      <c r="E12" s="119">
        <v>0</v>
      </c>
      <c r="F12" s="118"/>
      <c r="G12" s="38">
        <v>0</v>
      </c>
      <c r="H12" s="39"/>
      <c r="I12" s="119">
        <v>0</v>
      </c>
      <c r="J12" s="118"/>
      <c r="K12" s="38">
        <v>0</v>
      </c>
      <c r="L12" s="39"/>
      <c r="M12" s="119">
        <v>0</v>
      </c>
      <c r="N12" s="39"/>
      <c r="O12" s="119">
        <f>+E12+G12+I12+K12+M12</f>
        <v>0</v>
      </c>
      <c r="P12" s="37">
        <f>+F12+H12+J12+L12+N12</f>
        <v>0</v>
      </c>
    </row>
    <row r="13" spans="2:16" s="141" customFormat="1" ht="13.5" thickBot="1">
      <c r="B13" s="413"/>
      <c r="C13" s="851" t="s">
        <v>300</v>
      </c>
      <c r="D13" s="852"/>
      <c r="E13" s="414">
        <f aca="true" t="shared" si="1" ref="E13:P13">SUM(E11:E12)</f>
        <v>292465.5</v>
      </c>
      <c r="F13" s="415">
        <f t="shared" si="1"/>
        <v>0</v>
      </c>
      <c r="G13" s="414">
        <f t="shared" si="1"/>
        <v>58493.1</v>
      </c>
      <c r="H13" s="415">
        <f t="shared" si="1"/>
        <v>0</v>
      </c>
      <c r="I13" s="414">
        <f t="shared" si="1"/>
        <v>58493.1</v>
      </c>
      <c r="J13" s="415">
        <f t="shared" si="1"/>
        <v>0</v>
      </c>
      <c r="K13" s="414">
        <f t="shared" si="1"/>
        <v>38995.4</v>
      </c>
      <c r="L13" s="415">
        <f t="shared" si="1"/>
        <v>0</v>
      </c>
      <c r="M13" s="414">
        <f t="shared" si="1"/>
        <v>38995.4</v>
      </c>
      <c r="N13" s="415">
        <f t="shared" si="1"/>
        <v>0</v>
      </c>
      <c r="O13" s="414">
        <f t="shared" si="1"/>
        <v>487442.5</v>
      </c>
      <c r="P13" s="416">
        <f t="shared" si="1"/>
        <v>0</v>
      </c>
    </row>
    <row r="14" spans="2:16" s="141" customFormat="1" ht="12.75">
      <c r="B14" s="120"/>
      <c r="C14" s="412"/>
      <c r="D14" s="412"/>
      <c r="E14" s="408"/>
      <c r="F14" s="409"/>
      <c r="G14" s="410"/>
      <c r="H14" s="130"/>
      <c r="I14" s="408"/>
      <c r="J14" s="409"/>
      <c r="K14" s="410"/>
      <c r="L14" s="130"/>
      <c r="M14" s="408"/>
      <c r="N14" s="130"/>
      <c r="O14" s="408"/>
      <c r="P14" s="411"/>
    </row>
    <row r="15" spans="2:16" s="141" customFormat="1" ht="12.75">
      <c r="B15" s="120" t="s">
        <v>329</v>
      </c>
      <c r="C15" s="412"/>
      <c r="D15" s="412"/>
      <c r="E15" s="408"/>
      <c r="F15" s="409"/>
      <c r="G15" s="410"/>
      <c r="H15" s="130"/>
      <c r="I15" s="408"/>
      <c r="J15" s="409"/>
      <c r="K15" s="410"/>
      <c r="L15" s="130"/>
      <c r="M15" s="408"/>
      <c r="N15" s="130"/>
      <c r="O15" s="408"/>
      <c r="P15" s="411"/>
    </row>
    <row r="16" spans="2:16" ht="12.75">
      <c r="B16" s="114"/>
      <c r="C16" s="817" t="s">
        <v>328</v>
      </c>
      <c r="D16" s="850"/>
      <c r="E16" s="119">
        <v>264173</v>
      </c>
      <c r="F16" s="118"/>
      <c r="G16" s="38">
        <v>63125</v>
      </c>
      <c r="H16" s="39"/>
      <c r="I16" s="119">
        <v>54834.6</v>
      </c>
      <c r="J16" s="118"/>
      <c r="K16" s="38">
        <v>35000</v>
      </c>
      <c r="L16" s="39"/>
      <c r="M16" s="119">
        <v>40000</v>
      </c>
      <c r="N16" s="39"/>
      <c r="O16" s="119">
        <f>+E16+G16+I16+K16+M16</f>
        <v>457132.6</v>
      </c>
      <c r="P16" s="37">
        <f>+F16+H16+J16+L16+N16</f>
        <v>0</v>
      </c>
    </row>
    <row r="17" spans="2:16" ht="12.75">
      <c r="B17" s="114"/>
      <c r="C17" s="435"/>
      <c r="D17" s="435"/>
      <c r="E17" s="119"/>
      <c r="F17" s="118"/>
      <c r="G17" s="38"/>
      <c r="H17" s="39"/>
      <c r="I17" s="119"/>
      <c r="J17" s="118"/>
      <c r="K17" s="38"/>
      <c r="L17" s="39"/>
      <c r="M17" s="119"/>
      <c r="N17" s="39"/>
      <c r="O17" s="119"/>
      <c r="P17" s="37"/>
    </row>
    <row r="18" spans="2:16" ht="12.75">
      <c r="B18" s="114"/>
      <c r="C18" s="435"/>
      <c r="D18" s="435"/>
      <c r="E18" s="119"/>
      <c r="F18" s="118"/>
      <c r="G18" s="38"/>
      <c r="H18" s="39"/>
      <c r="I18" s="119"/>
      <c r="J18" s="118"/>
      <c r="K18" s="38"/>
      <c r="L18" s="39"/>
      <c r="M18" s="119"/>
      <c r="N18" s="39"/>
      <c r="O18" s="119"/>
      <c r="P18" s="37"/>
    </row>
    <row r="19" spans="2:16" ht="12.75">
      <c r="B19" s="114"/>
      <c r="C19" s="435"/>
      <c r="D19" s="435"/>
      <c r="E19" s="119"/>
      <c r="F19" s="118"/>
      <c r="G19" s="38"/>
      <c r="H19" s="39"/>
      <c r="I19" s="119"/>
      <c r="J19" s="118"/>
      <c r="K19" s="38"/>
      <c r="L19" s="39"/>
      <c r="M19" s="119"/>
      <c r="N19" s="39"/>
      <c r="O19" s="119"/>
      <c r="P19" s="37"/>
    </row>
    <row r="20" spans="2:16" ht="12.75">
      <c r="B20" s="114"/>
      <c r="C20" s="435"/>
      <c r="D20" s="435"/>
      <c r="E20" s="119"/>
      <c r="F20" s="118"/>
      <c r="G20" s="38"/>
      <c r="H20" s="39"/>
      <c r="I20" s="119"/>
      <c r="J20" s="118"/>
      <c r="K20" s="38"/>
      <c r="L20" s="39"/>
      <c r="M20" s="119"/>
      <c r="N20" s="39"/>
      <c r="O20" s="119"/>
      <c r="P20" s="37"/>
    </row>
    <row r="21" spans="2:16" ht="12.75">
      <c r="B21" s="114"/>
      <c r="C21" s="40"/>
      <c r="D21" s="40"/>
      <c r="E21" s="119"/>
      <c r="F21" s="118"/>
      <c r="G21" s="38"/>
      <c r="H21" s="39"/>
      <c r="I21" s="119"/>
      <c r="J21" s="118"/>
      <c r="K21" s="38"/>
      <c r="L21" s="39"/>
      <c r="M21" s="119"/>
      <c r="N21" s="39"/>
      <c r="O21" s="119"/>
      <c r="P21" s="37"/>
    </row>
    <row r="22" spans="2:16" ht="15.75" customHeight="1" thickBot="1">
      <c r="B22" s="853" t="s">
        <v>50</v>
      </c>
      <c r="C22" s="854"/>
      <c r="D22" s="854"/>
      <c r="E22" s="417">
        <f aca="true" t="shared" si="2" ref="E22:P22">SUM(E16:E21)</f>
        <v>264173</v>
      </c>
      <c r="F22" s="418">
        <f t="shared" si="2"/>
        <v>0</v>
      </c>
      <c r="G22" s="417">
        <f t="shared" si="2"/>
        <v>63125</v>
      </c>
      <c r="H22" s="418">
        <f t="shared" si="2"/>
        <v>0</v>
      </c>
      <c r="I22" s="417">
        <f t="shared" si="2"/>
        <v>54834.6</v>
      </c>
      <c r="J22" s="418">
        <f t="shared" si="2"/>
        <v>0</v>
      </c>
      <c r="K22" s="417">
        <f t="shared" si="2"/>
        <v>35000</v>
      </c>
      <c r="L22" s="418">
        <f t="shared" si="2"/>
        <v>0</v>
      </c>
      <c r="M22" s="417">
        <f t="shared" si="2"/>
        <v>40000</v>
      </c>
      <c r="N22" s="418">
        <f t="shared" si="2"/>
        <v>0</v>
      </c>
      <c r="O22" s="417">
        <f t="shared" si="2"/>
        <v>457132.6</v>
      </c>
      <c r="P22" s="419">
        <f t="shared" si="2"/>
        <v>0</v>
      </c>
    </row>
    <row r="23" spans="2:16" ht="13.5" thickBot="1">
      <c r="B23" s="244" t="s">
        <v>299</v>
      </c>
      <c r="C23" s="46"/>
      <c r="D23" s="245"/>
      <c r="E23" s="244">
        <f aca="true" t="shared" si="3" ref="E23:P23">+E13-E22</f>
        <v>28292.5</v>
      </c>
      <c r="F23" s="246">
        <f t="shared" si="3"/>
        <v>0</v>
      </c>
      <c r="G23" s="244">
        <f t="shared" si="3"/>
        <v>-4631.9000000000015</v>
      </c>
      <c r="H23" s="246">
        <f t="shared" si="3"/>
        <v>0</v>
      </c>
      <c r="I23" s="244">
        <f t="shared" si="3"/>
        <v>3658.5</v>
      </c>
      <c r="J23" s="246">
        <f t="shared" si="3"/>
        <v>0</v>
      </c>
      <c r="K23" s="244">
        <f t="shared" si="3"/>
        <v>3995.4000000000015</v>
      </c>
      <c r="L23" s="246">
        <f t="shared" si="3"/>
        <v>0</v>
      </c>
      <c r="M23" s="244">
        <f t="shared" si="3"/>
        <v>-1004.5999999999985</v>
      </c>
      <c r="N23" s="246">
        <f t="shared" si="3"/>
        <v>0</v>
      </c>
      <c r="O23" s="150">
        <f t="shared" si="3"/>
        <v>30309.900000000023</v>
      </c>
      <c r="P23" s="47">
        <f t="shared" si="3"/>
        <v>0</v>
      </c>
    </row>
    <row r="24" ht="13.5" thickTop="1">
      <c r="C24" s="141"/>
    </row>
    <row r="25" spans="3:7" ht="12.75">
      <c r="C25" s="141"/>
      <c r="G25" s="92" t="s">
        <v>422</v>
      </c>
    </row>
    <row r="26" spans="9:15" ht="12.75">
      <c r="I26" s="239"/>
      <c r="J26" s="239"/>
      <c r="K26" s="239"/>
      <c r="L26" s="239"/>
      <c r="M26" s="239"/>
      <c r="N26" s="239"/>
      <c r="O26" s="239"/>
    </row>
  </sheetData>
  <sheetProtection/>
  <mergeCells count="15">
    <mergeCell ref="N3:O3"/>
    <mergeCell ref="B7:D9"/>
    <mergeCell ref="E7:N7"/>
    <mergeCell ref="O7:P8"/>
    <mergeCell ref="E8:F8"/>
    <mergeCell ref="G8:H8"/>
    <mergeCell ref="I8:J8"/>
    <mergeCell ref="K8:L8"/>
    <mergeCell ref="C16:D16"/>
    <mergeCell ref="M8:N8"/>
    <mergeCell ref="C13:D13"/>
    <mergeCell ref="B22:D22"/>
    <mergeCell ref="N5:O5"/>
    <mergeCell ref="B4:P4"/>
    <mergeCell ref="C11:D11"/>
  </mergeCells>
  <printOptions/>
  <pageMargins left="0.16" right="0.15" top="0.75" bottom="0.75" header="0.3" footer="0.3"/>
  <pageSetup horizontalDpi="600" verticalDpi="600" orientation="landscape" paperSize="5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9900"/>
  </sheetPr>
  <dimension ref="B3:I15"/>
  <sheetViews>
    <sheetView zoomScalePageLayoutView="0" workbookViewId="0" topLeftCell="A1">
      <selection activeCell="B15" sqref="B15:E15"/>
    </sheetView>
  </sheetViews>
  <sheetFormatPr defaultColWidth="9.140625" defaultRowHeight="15"/>
  <cols>
    <col min="2" max="2" width="23.28125" style="0" customWidth="1"/>
    <col min="3" max="3" width="28.421875" style="0" customWidth="1"/>
    <col min="4" max="4" width="15.00390625" style="0" bestFit="1" customWidth="1"/>
    <col min="5" max="5" width="25.00390625" style="0" customWidth="1"/>
  </cols>
  <sheetData>
    <row r="3" spans="2:9" ht="18">
      <c r="B3" s="762"/>
      <c r="C3" s="762"/>
      <c r="D3" s="762"/>
      <c r="E3" s="762"/>
      <c r="F3" s="762"/>
      <c r="G3" s="762"/>
      <c r="H3" s="762"/>
      <c r="I3" s="762"/>
    </row>
    <row r="4" spans="2:7" ht="19.5">
      <c r="B4" s="861" t="str">
        <f>+'S-30'!B2:H2</f>
        <v>ABC INSTITUTE OF TECHNOLOGY &amp; SCIENCE</v>
      </c>
      <c r="C4" s="861"/>
      <c r="D4" s="861"/>
      <c r="E4" s="861"/>
      <c r="G4" s="573" t="s">
        <v>255</v>
      </c>
    </row>
    <row r="5" spans="2:3" ht="15">
      <c r="B5" s="574"/>
      <c r="C5" s="574"/>
    </row>
    <row r="6" spans="2:5" ht="42.75" customHeight="1">
      <c r="B6" s="855" t="str">
        <f>+LIST!C20</f>
        <v>Books of account (Cash/Bank/Day Book , All Ledgers) in pdf format, Bank statements directly down loaded from concerned Bank web sites in pdf format, copy of income-tax return-7 and Each course wise audited financial statements certified by Chartered Accountants  (2018-2019) &amp; (2017-2018)</v>
      </c>
      <c r="C6" s="856"/>
      <c r="D6" s="856"/>
      <c r="E6" s="857"/>
    </row>
    <row r="8" spans="2:4" ht="18.75">
      <c r="B8" s="467" t="str">
        <f>+'S-30'!E8</f>
        <v>CET CODE</v>
      </c>
      <c r="C8" s="467"/>
      <c r="D8" s="467" t="str">
        <f>+'S-30'!G8</f>
        <v>AITS</v>
      </c>
    </row>
    <row r="11" spans="2:5" s="626" customFormat="1" ht="64.5">
      <c r="B11" s="627" t="s">
        <v>569</v>
      </c>
      <c r="C11" s="628" t="s">
        <v>570</v>
      </c>
      <c r="D11" s="628" t="s">
        <v>571</v>
      </c>
      <c r="E11" s="628" t="s">
        <v>572</v>
      </c>
    </row>
    <row r="12" spans="2:5" ht="15">
      <c r="B12" s="569"/>
      <c r="C12" s="569"/>
      <c r="D12" s="576"/>
      <c r="E12" s="576"/>
    </row>
    <row r="13" spans="2:5" ht="15">
      <c r="B13" s="569"/>
      <c r="C13" s="569"/>
      <c r="D13" s="576"/>
      <c r="E13" s="576"/>
    </row>
    <row r="15" spans="2:5" ht="15">
      <c r="B15" s="858" t="s">
        <v>482</v>
      </c>
      <c r="C15" s="859"/>
      <c r="D15" s="860"/>
      <c r="E15" s="860"/>
    </row>
  </sheetData>
  <sheetProtection/>
  <mergeCells count="4">
    <mergeCell ref="B6:E6"/>
    <mergeCell ref="B15:E15"/>
    <mergeCell ref="B3:I3"/>
    <mergeCell ref="B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B2:F171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1" width="9.7109375" style="92" customWidth="1"/>
    <col min="2" max="2" width="3.8515625" style="92" customWidth="1"/>
    <col min="3" max="3" width="66.8515625" style="347" customWidth="1"/>
    <col min="4" max="5" width="17.421875" style="92" customWidth="1"/>
    <col min="6" max="6" width="21.7109375" style="92" customWidth="1"/>
    <col min="7" max="7" width="2.28125" style="92" customWidth="1"/>
    <col min="8" max="16384" width="9.140625" style="92" customWidth="1"/>
  </cols>
  <sheetData>
    <row r="1" ht="15" customHeight="1"/>
    <row r="2" spans="2:6" ht="18">
      <c r="B2" s="762" t="str">
        <f>+'S-6'!B3</f>
        <v>ABC INSTITUTE OF TECHNOLOGY &amp; SCIENCE</v>
      </c>
      <c r="C2" s="762"/>
      <c r="D2" s="762"/>
      <c r="E2" s="762"/>
      <c r="F2" s="762"/>
    </row>
    <row r="3" ht="15" customHeight="1"/>
    <row r="4" spans="2:6" ht="20.25">
      <c r="B4" s="862" t="s">
        <v>345</v>
      </c>
      <c r="C4" s="862"/>
      <c r="D4" s="862"/>
      <c r="E4" s="862"/>
      <c r="F4" s="862"/>
    </row>
    <row r="5" spans="2:6" ht="15">
      <c r="B5" s="426"/>
      <c r="C5" s="615"/>
      <c r="D5" s="426"/>
      <c r="E5" s="426"/>
      <c r="F5" s="430" t="s">
        <v>564</v>
      </c>
    </row>
    <row r="6" spans="2:6" ht="12.75">
      <c r="B6" s="93"/>
      <c r="C6" s="616"/>
      <c r="D6" s="40"/>
      <c r="E6" s="40"/>
      <c r="F6" s="341" t="str">
        <f>+'S-8'!E5</f>
        <v>AMOUNT IN RUPEES</v>
      </c>
    </row>
    <row r="7" spans="2:5" ht="12.75">
      <c r="B7" s="93"/>
      <c r="C7" s="616"/>
      <c r="D7" s="40"/>
      <c r="E7" s="40"/>
    </row>
    <row r="8" spans="2:6" ht="15.75" thickBot="1">
      <c r="B8" s="93"/>
      <c r="C8" s="616"/>
      <c r="D8" s="40" t="str">
        <f>+'S-10'!D8</f>
        <v>CET CODE</v>
      </c>
      <c r="E8" s="40"/>
      <c r="F8" s="473" t="str">
        <f>+'S-10'!E8</f>
        <v>AITS</v>
      </c>
    </row>
    <row r="9" spans="2:6" ht="16.5" thickTop="1">
      <c r="B9" s="767" t="s">
        <v>232</v>
      </c>
      <c r="C9" s="764" t="s">
        <v>103</v>
      </c>
      <c r="D9" s="793" t="str">
        <f>+'S-8'!D7:F7</f>
        <v> B.TECH</v>
      </c>
      <c r="E9" s="794"/>
      <c r="F9" s="795"/>
    </row>
    <row r="10" spans="2:6" ht="26.25" customHeight="1" thickBot="1">
      <c r="B10" s="769"/>
      <c r="C10" s="766"/>
      <c r="D10" s="360" t="s">
        <v>504</v>
      </c>
      <c r="E10" s="360" t="s">
        <v>406</v>
      </c>
      <c r="F10" s="360" t="s">
        <v>397</v>
      </c>
    </row>
    <row r="11" spans="2:6" ht="13.5" thickTop="1">
      <c r="B11" s="114"/>
      <c r="C11" s="617"/>
      <c r="D11" s="289"/>
      <c r="E11" s="289"/>
      <c r="F11" s="117"/>
    </row>
    <row r="12" spans="2:6" ht="12.75">
      <c r="B12" s="114">
        <v>1</v>
      </c>
      <c r="C12" s="618" t="s">
        <v>530</v>
      </c>
      <c r="D12" s="289"/>
      <c r="E12" s="289"/>
      <c r="F12" s="117"/>
    </row>
    <row r="13" spans="2:6" ht="12.75">
      <c r="B13" s="114">
        <v>2</v>
      </c>
      <c r="C13" s="618" t="s">
        <v>531</v>
      </c>
      <c r="D13" s="289"/>
      <c r="E13" s="289"/>
      <c r="F13" s="117"/>
    </row>
    <row r="14" spans="2:6" ht="12.75">
      <c r="B14" s="114">
        <v>3</v>
      </c>
      <c r="C14" s="618" t="s">
        <v>532</v>
      </c>
      <c r="D14" s="289"/>
      <c r="E14" s="289"/>
      <c r="F14" s="117"/>
    </row>
    <row r="15" spans="2:6" ht="12.75">
      <c r="B15" s="114">
        <v>4</v>
      </c>
      <c r="C15" s="618" t="s">
        <v>533</v>
      </c>
      <c r="D15" s="289"/>
      <c r="E15" s="289"/>
      <c r="F15" s="117"/>
    </row>
    <row r="16" spans="2:6" ht="12.75">
      <c r="B16" s="114">
        <v>5</v>
      </c>
      <c r="C16" s="618" t="s">
        <v>534</v>
      </c>
      <c r="D16" s="289"/>
      <c r="E16" s="289"/>
      <c r="F16" s="117"/>
    </row>
    <row r="17" spans="2:6" ht="12.75">
      <c r="B17" s="114">
        <v>6</v>
      </c>
      <c r="C17" s="618" t="s">
        <v>535</v>
      </c>
      <c r="D17" s="289"/>
      <c r="E17" s="289"/>
      <c r="F17" s="117"/>
    </row>
    <row r="18" spans="2:6" ht="25.5">
      <c r="B18" s="114">
        <v>7</v>
      </c>
      <c r="C18" s="618" t="s">
        <v>536</v>
      </c>
      <c r="D18" s="289"/>
      <c r="E18" s="289"/>
      <c r="F18" s="117"/>
    </row>
    <row r="19" spans="2:6" ht="12.75">
      <c r="B19" s="114">
        <v>8</v>
      </c>
      <c r="C19" s="618" t="s">
        <v>537</v>
      </c>
      <c r="D19" s="289"/>
      <c r="E19" s="289"/>
      <c r="F19" s="117"/>
    </row>
    <row r="20" spans="2:6" ht="12.75">
      <c r="B20" s="114">
        <v>9</v>
      </c>
      <c r="C20" s="618" t="s">
        <v>538</v>
      </c>
      <c r="D20" s="289"/>
      <c r="E20" s="289"/>
      <c r="F20" s="117"/>
    </row>
    <row r="21" spans="2:6" ht="12.75">
      <c r="B21" s="114">
        <v>10</v>
      </c>
      <c r="C21" s="618" t="s">
        <v>539</v>
      </c>
      <c r="D21" s="289"/>
      <c r="E21" s="289"/>
      <c r="F21" s="117"/>
    </row>
    <row r="22" spans="2:6" ht="12.75">
      <c r="B22" s="114">
        <v>11</v>
      </c>
      <c r="C22" s="618" t="s">
        <v>540</v>
      </c>
      <c r="D22" s="289"/>
      <c r="E22" s="289"/>
      <c r="F22" s="117"/>
    </row>
    <row r="23" spans="2:6" ht="12.75">
      <c r="B23" s="114">
        <v>12</v>
      </c>
      <c r="C23" s="618" t="s">
        <v>541</v>
      </c>
      <c r="D23" s="289"/>
      <c r="E23" s="289"/>
      <c r="F23" s="117"/>
    </row>
    <row r="24" spans="2:6" ht="12.75">
      <c r="B24" s="114">
        <v>13</v>
      </c>
      <c r="C24" s="618" t="s">
        <v>542</v>
      </c>
      <c r="D24" s="289"/>
      <c r="E24" s="289"/>
      <c r="F24" s="117"/>
    </row>
    <row r="25" spans="2:6" ht="12.75">
      <c r="B25" s="114">
        <v>14</v>
      </c>
      <c r="C25" s="618" t="s">
        <v>543</v>
      </c>
      <c r="D25" s="289"/>
      <c r="E25" s="289"/>
      <c r="F25" s="117"/>
    </row>
    <row r="26" spans="2:6" ht="15" customHeight="1">
      <c r="B26" s="114">
        <v>15</v>
      </c>
      <c r="C26" s="618" t="s">
        <v>544</v>
      </c>
      <c r="D26" s="289"/>
      <c r="E26" s="289"/>
      <c r="F26" s="117"/>
    </row>
    <row r="27" spans="2:6" ht="12.75">
      <c r="B27" s="114">
        <v>16</v>
      </c>
      <c r="C27" s="618" t="s">
        <v>545</v>
      </c>
      <c r="D27" s="289"/>
      <c r="E27" s="289"/>
      <c r="F27" s="117"/>
    </row>
    <row r="28" spans="2:6" ht="12.75">
      <c r="B28" s="114">
        <v>17</v>
      </c>
      <c r="C28" s="618" t="s">
        <v>546</v>
      </c>
      <c r="D28" s="289"/>
      <c r="E28" s="289"/>
      <c r="F28" s="117"/>
    </row>
    <row r="29" spans="2:6" ht="12.75">
      <c r="B29" s="114">
        <v>18</v>
      </c>
      <c r="C29" s="618" t="s">
        <v>547</v>
      </c>
      <c r="D29" s="289"/>
      <c r="E29" s="289"/>
      <c r="F29" s="117"/>
    </row>
    <row r="30" spans="2:6" ht="12.75">
      <c r="B30" s="114">
        <v>19</v>
      </c>
      <c r="C30" s="618" t="s">
        <v>548</v>
      </c>
      <c r="D30" s="289"/>
      <c r="E30" s="289"/>
      <c r="F30" s="117"/>
    </row>
    <row r="31" spans="2:6" ht="12.75">
      <c r="B31" s="114">
        <v>20</v>
      </c>
      <c r="C31" s="618" t="s">
        <v>549</v>
      </c>
      <c r="D31" s="289"/>
      <c r="E31" s="289"/>
      <c r="F31" s="117"/>
    </row>
    <row r="32" spans="2:6" ht="12.75">
      <c r="B32" s="114">
        <v>21</v>
      </c>
      <c r="C32" s="618" t="s">
        <v>550</v>
      </c>
      <c r="D32" s="289"/>
      <c r="E32" s="289"/>
      <c r="F32" s="117"/>
    </row>
    <row r="33" spans="2:6" ht="12.75">
      <c r="B33" s="114">
        <v>22</v>
      </c>
      <c r="C33" s="618" t="s">
        <v>551</v>
      </c>
      <c r="D33" s="289"/>
      <c r="E33" s="289"/>
      <c r="F33" s="117"/>
    </row>
    <row r="34" spans="2:6" ht="12.75">
      <c r="B34" s="114">
        <v>23</v>
      </c>
      <c r="C34" s="618" t="s">
        <v>552</v>
      </c>
      <c r="D34" s="289"/>
      <c r="E34" s="289"/>
      <c r="F34" s="117"/>
    </row>
    <row r="35" spans="2:6" ht="12.75">
      <c r="B35" s="114">
        <v>24</v>
      </c>
      <c r="C35" s="618" t="s">
        <v>553</v>
      </c>
      <c r="D35" s="289"/>
      <c r="E35" s="289"/>
      <c r="F35" s="117"/>
    </row>
    <row r="36" spans="2:6" ht="12.75">
      <c r="B36" s="114"/>
      <c r="C36" s="619"/>
      <c r="D36" s="289"/>
      <c r="E36" s="289"/>
      <c r="F36" s="117"/>
    </row>
    <row r="37" spans="2:6" ht="15.75" customHeight="1" thickBot="1">
      <c r="B37" s="342" t="s">
        <v>261</v>
      </c>
      <c r="C37" s="620"/>
      <c r="D37" s="361"/>
      <c r="E37" s="361"/>
      <c r="F37" s="51"/>
    </row>
    <row r="38" spans="2:3" ht="13.5" thickTop="1">
      <c r="B38" s="141" t="s">
        <v>434</v>
      </c>
      <c r="C38" s="621" t="s">
        <v>435</v>
      </c>
    </row>
    <row r="39" spans="4:6" ht="13.5" thickBot="1">
      <c r="D39" s="92" t="str">
        <f>+D8</f>
        <v>CET CODE</v>
      </c>
      <c r="F39" s="463" t="str">
        <f>+F8</f>
        <v>AITS</v>
      </c>
    </row>
    <row r="40" spans="2:6" ht="16.5" thickTop="1">
      <c r="B40" s="767" t="s">
        <v>232</v>
      </c>
      <c r="C40" s="764" t="s">
        <v>103</v>
      </c>
      <c r="D40" s="793" t="str">
        <f>+'S-10'!D27:E27</f>
        <v> M.TECH</v>
      </c>
      <c r="E40" s="794"/>
      <c r="F40" s="795"/>
    </row>
    <row r="41" spans="2:6" ht="26.25" customHeight="1" thickBot="1">
      <c r="B41" s="769"/>
      <c r="C41" s="766"/>
      <c r="D41" s="360" t="str">
        <f>+D10</f>
        <v>2019-2020</v>
      </c>
      <c r="E41" s="360" t="str">
        <f>+E10</f>
        <v>2018-2019</v>
      </c>
      <c r="F41" s="163" t="str">
        <f>+F10</f>
        <v>2017-2018</v>
      </c>
    </row>
    <row r="42" spans="2:6" ht="13.5" thickTop="1">
      <c r="B42" s="114"/>
      <c r="C42" s="617"/>
      <c r="D42" s="289"/>
      <c r="E42" s="289"/>
      <c r="F42" s="117"/>
    </row>
    <row r="43" spans="2:6" ht="12.75">
      <c r="B43" s="114">
        <v>1</v>
      </c>
      <c r="C43" s="618" t="s">
        <v>530</v>
      </c>
      <c r="D43" s="289"/>
      <c r="E43" s="289"/>
      <c r="F43" s="117"/>
    </row>
    <row r="44" spans="2:6" ht="12.75">
      <c r="B44" s="114">
        <v>2</v>
      </c>
      <c r="C44" s="618" t="s">
        <v>531</v>
      </c>
      <c r="D44" s="289"/>
      <c r="E44" s="289"/>
      <c r="F44" s="117"/>
    </row>
    <row r="45" spans="2:6" ht="12.75">
      <c r="B45" s="114">
        <v>3</v>
      </c>
      <c r="C45" s="618" t="s">
        <v>532</v>
      </c>
      <c r="D45" s="289"/>
      <c r="E45" s="289"/>
      <c r="F45" s="117"/>
    </row>
    <row r="46" spans="2:6" ht="12.75">
      <c r="B46" s="114">
        <v>4</v>
      </c>
      <c r="C46" s="618" t="s">
        <v>533</v>
      </c>
      <c r="D46" s="289"/>
      <c r="E46" s="289"/>
      <c r="F46" s="117"/>
    </row>
    <row r="47" spans="2:6" ht="12.75">
      <c r="B47" s="114">
        <v>5</v>
      </c>
      <c r="C47" s="618" t="s">
        <v>534</v>
      </c>
      <c r="D47" s="289"/>
      <c r="E47" s="289"/>
      <c r="F47" s="117"/>
    </row>
    <row r="48" spans="2:6" ht="12.75">
      <c r="B48" s="114">
        <v>6</v>
      </c>
      <c r="C48" s="618" t="s">
        <v>535</v>
      </c>
      <c r="D48" s="289"/>
      <c r="E48" s="289"/>
      <c r="F48" s="117"/>
    </row>
    <row r="49" spans="2:6" ht="25.5">
      <c r="B49" s="114">
        <v>7</v>
      </c>
      <c r="C49" s="618" t="s">
        <v>536</v>
      </c>
      <c r="D49" s="289"/>
      <c r="E49" s="289"/>
      <c r="F49" s="117"/>
    </row>
    <row r="50" spans="2:6" ht="12.75">
      <c r="B50" s="114">
        <v>8</v>
      </c>
      <c r="C50" s="618" t="s">
        <v>537</v>
      </c>
      <c r="D50" s="289"/>
      <c r="E50" s="289"/>
      <c r="F50" s="117"/>
    </row>
    <row r="51" spans="2:6" ht="12.75">
      <c r="B51" s="114">
        <v>9</v>
      </c>
      <c r="C51" s="618" t="s">
        <v>538</v>
      </c>
      <c r="D51" s="289"/>
      <c r="E51" s="289"/>
      <c r="F51" s="117"/>
    </row>
    <row r="52" spans="2:6" ht="12.75">
      <c r="B52" s="114">
        <v>10</v>
      </c>
      <c r="C52" s="618" t="s">
        <v>539</v>
      </c>
      <c r="D52" s="289"/>
      <c r="E52" s="289"/>
      <c r="F52" s="117"/>
    </row>
    <row r="53" spans="2:6" ht="12.75">
      <c r="B53" s="114">
        <v>11</v>
      </c>
      <c r="C53" s="618" t="s">
        <v>540</v>
      </c>
      <c r="D53" s="289"/>
      <c r="E53" s="289"/>
      <c r="F53" s="117"/>
    </row>
    <row r="54" spans="2:6" ht="12.75">
      <c r="B54" s="114">
        <v>12</v>
      </c>
      <c r="C54" s="618" t="s">
        <v>541</v>
      </c>
      <c r="D54" s="289"/>
      <c r="E54" s="289"/>
      <c r="F54" s="117"/>
    </row>
    <row r="55" spans="2:6" ht="12.75">
      <c r="B55" s="114">
        <v>13</v>
      </c>
      <c r="C55" s="618" t="s">
        <v>542</v>
      </c>
      <c r="D55" s="289"/>
      <c r="E55" s="289"/>
      <c r="F55" s="117"/>
    </row>
    <row r="56" spans="2:6" ht="12.75">
      <c r="B56" s="114">
        <v>14</v>
      </c>
      <c r="C56" s="618" t="s">
        <v>543</v>
      </c>
      <c r="D56" s="289"/>
      <c r="E56" s="289"/>
      <c r="F56" s="117"/>
    </row>
    <row r="57" spans="2:6" ht="13.5" customHeight="1">
      <c r="B57" s="114">
        <v>15</v>
      </c>
      <c r="C57" s="618" t="s">
        <v>544</v>
      </c>
      <c r="D57" s="289"/>
      <c r="E57" s="289"/>
      <c r="F57" s="117"/>
    </row>
    <row r="58" spans="2:6" ht="12.75">
      <c r="B58" s="114">
        <v>16</v>
      </c>
      <c r="C58" s="618" t="s">
        <v>545</v>
      </c>
      <c r="D58" s="289"/>
      <c r="E58" s="289"/>
      <c r="F58" s="117"/>
    </row>
    <row r="59" spans="2:6" ht="12.75">
      <c r="B59" s="114">
        <v>17</v>
      </c>
      <c r="C59" s="618" t="s">
        <v>546</v>
      </c>
      <c r="D59" s="289"/>
      <c r="E59" s="289"/>
      <c r="F59" s="117"/>
    </row>
    <row r="60" spans="2:6" ht="12.75">
      <c r="B60" s="114">
        <v>18</v>
      </c>
      <c r="C60" s="618" t="s">
        <v>547</v>
      </c>
      <c r="D60" s="289"/>
      <c r="E60" s="289"/>
      <c r="F60" s="117"/>
    </row>
    <row r="61" spans="2:6" ht="12.75">
      <c r="B61" s="114">
        <v>19</v>
      </c>
      <c r="C61" s="618" t="s">
        <v>548</v>
      </c>
      <c r="D61" s="289"/>
      <c r="E61" s="289"/>
      <c r="F61" s="117"/>
    </row>
    <row r="62" spans="2:6" ht="12.75">
      <c r="B62" s="114">
        <v>20</v>
      </c>
      <c r="C62" s="618" t="s">
        <v>549</v>
      </c>
      <c r="D62" s="289"/>
      <c r="E62" s="289"/>
      <c r="F62" s="117"/>
    </row>
    <row r="63" spans="2:6" ht="12.75">
      <c r="B63" s="114">
        <v>21</v>
      </c>
      <c r="C63" s="618" t="s">
        <v>550</v>
      </c>
      <c r="D63" s="289"/>
      <c r="E63" s="289"/>
      <c r="F63" s="117"/>
    </row>
    <row r="64" spans="2:6" ht="12.75">
      <c r="B64" s="114">
        <v>22</v>
      </c>
      <c r="C64" s="618" t="s">
        <v>551</v>
      </c>
      <c r="D64" s="289"/>
      <c r="E64" s="289"/>
      <c r="F64" s="117"/>
    </row>
    <row r="65" spans="2:6" ht="12.75">
      <c r="B65" s="114">
        <v>23</v>
      </c>
      <c r="C65" s="618" t="s">
        <v>552</v>
      </c>
      <c r="D65" s="289"/>
      <c r="E65" s="289"/>
      <c r="F65" s="117"/>
    </row>
    <row r="66" spans="2:6" ht="12.75">
      <c r="B66" s="114">
        <v>24</v>
      </c>
      <c r="C66" s="618" t="s">
        <v>553</v>
      </c>
      <c r="D66" s="289"/>
      <c r="E66" s="289"/>
      <c r="F66" s="117"/>
    </row>
    <row r="67" spans="2:6" ht="12.75">
      <c r="B67" s="114"/>
      <c r="C67" s="622"/>
      <c r="D67" s="289"/>
      <c r="E67" s="289"/>
      <c r="F67" s="117"/>
    </row>
    <row r="68" spans="2:6" ht="15.75" customHeight="1" thickBot="1">
      <c r="B68" s="342" t="str">
        <f>+B37</f>
        <v>TOTAL POINTS</v>
      </c>
      <c r="C68" s="620"/>
      <c r="D68" s="361"/>
      <c r="E68" s="361"/>
      <c r="F68" s="51">
        <f>SUM(F67:F67)</f>
        <v>0</v>
      </c>
    </row>
    <row r="69" ht="13.5" thickTop="1"/>
    <row r="71" spans="2:3" ht="12.75">
      <c r="B71" s="141" t="s">
        <v>434</v>
      </c>
      <c r="C71" s="621" t="s">
        <v>435</v>
      </c>
    </row>
    <row r="76" ht="15.75">
      <c r="F76" s="362" t="str">
        <f>+F5</f>
        <v>SCHEDULE -16</v>
      </c>
    </row>
    <row r="77" ht="12.75">
      <c r="F77" s="425" t="str">
        <f>+F6</f>
        <v>AMOUNT IN RUPEES</v>
      </c>
    </row>
    <row r="78" spans="4:6" ht="16.5" thickBot="1">
      <c r="D78" s="92" t="str">
        <f>+D39</f>
        <v>CET CODE</v>
      </c>
      <c r="F78" s="462" t="str">
        <f>+F39</f>
        <v>AITS</v>
      </c>
    </row>
    <row r="79" spans="2:6" ht="16.5" thickTop="1">
      <c r="B79" s="767" t="s">
        <v>232</v>
      </c>
      <c r="C79" s="764" t="s">
        <v>103</v>
      </c>
      <c r="D79" s="793" t="str">
        <f>+'S-10'!D51:E51</f>
        <v>MCA</v>
      </c>
      <c r="E79" s="794"/>
      <c r="F79" s="795"/>
    </row>
    <row r="80" spans="2:6" ht="26.25" customHeight="1" thickBot="1">
      <c r="B80" s="769"/>
      <c r="C80" s="766"/>
      <c r="D80" s="360" t="str">
        <f>+D41</f>
        <v>2019-2020</v>
      </c>
      <c r="E80" s="360" t="str">
        <f>+E41</f>
        <v>2018-2019</v>
      </c>
      <c r="F80" s="163" t="str">
        <f>+F41</f>
        <v>2017-2018</v>
      </c>
    </row>
    <row r="81" spans="2:6" ht="13.5" thickTop="1">
      <c r="B81" s="114"/>
      <c r="C81" s="617"/>
      <c r="D81" s="289"/>
      <c r="E81" s="289"/>
      <c r="F81" s="117"/>
    </row>
    <row r="82" spans="2:6" ht="12.75">
      <c r="B82" s="114">
        <v>1</v>
      </c>
      <c r="C82" s="618" t="s">
        <v>530</v>
      </c>
      <c r="D82" s="289"/>
      <c r="E82" s="289"/>
      <c r="F82" s="117"/>
    </row>
    <row r="83" spans="2:6" ht="12.75">
      <c r="B83" s="114">
        <v>2</v>
      </c>
      <c r="C83" s="618" t="s">
        <v>531</v>
      </c>
      <c r="D83" s="289"/>
      <c r="E83" s="289"/>
      <c r="F83" s="117"/>
    </row>
    <row r="84" spans="2:6" ht="12.75">
      <c r="B84" s="114">
        <v>3</v>
      </c>
      <c r="C84" s="618" t="s">
        <v>532</v>
      </c>
      <c r="D84" s="289"/>
      <c r="E84" s="289"/>
      <c r="F84" s="117"/>
    </row>
    <row r="85" spans="2:6" ht="12.75">
      <c r="B85" s="114">
        <v>4</v>
      </c>
      <c r="C85" s="618" t="s">
        <v>533</v>
      </c>
      <c r="D85" s="289"/>
      <c r="E85" s="289"/>
      <c r="F85" s="117"/>
    </row>
    <row r="86" spans="2:6" ht="12.75">
      <c r="B86" s="114">
        <v>5</v>
      </c>
      <c r="C86" s="618" t="s">
        <v>534</v>
      </c>
      <c r="D86" s="289"/>
      <c r="E86" s="289"/>
      <c r="F86" s="117"/>
    </row>
    <row r="87" spans="2:6" ht="12.75">
      <c r="B87" s="114">
        <v>6</v>
      </c>
      <c r="C87" s="618" t="s">
        <v>535</v>
      </c>
      <c r="D87" s="289"/>
      <c r="E87" s="289"/>
      <c r="F87" s="117"/>
    </row>
    <row r="88" spans="2:6" ht="25.5">
      <c r="B88" s="114">
        <v>7</v>
      </c>
      <c r="C88" s="618" t="s">
        <v>536</v>
      </c>
      <c r="D88" s="289"/>
      <c r="E88" s="289"/>
      <c r="F88" s="117"/>
    </row>
    <row r="89" spans="2:6" ht="12.75">
      <c r="B89" s="114">
        <v>8</v>
      </c>
      <c r="C89" s="618" t="s">
        <v>537</v>
      </c>
      <c r="D89" s="289"/>
      <c r="E89" s="289"/>
      <c r="F89" s="117"/>
    </row>
    <row r="90" spans="2:6" ht="12.75">
      <c r="B90" s="114">
        <v>9</v>
      </c>
      <c r="C90" s="618" t="s">
        <v>538</v>
      </c>
      <c r="D90" s="289"/>
      <c r="E90" s="289"/>
      <c r="F90" s="117"/>
    </row>
    <row r="91" spans="2:6" ht="12.75">
      <c r="B91" s="114">
        <v>10</v>
      </c>
      <c r="C91" s="618" t="s">
        <v>539</v>
      </c>
      <c r="D91" s="289"/>
      <c r="E91" s="289"/>
      <c r="F91" s="117"/>
    </row>
    <row r="92" spans="2:6" ht="12.75">
      <c r="B92" s="114">
        <v>11</v>
      </c>
      <c r="C92" s="618" t="s">
        <v>540</v>
      </c>
      <c r="D92" s="289"/>
      <c r="E92" s="289"/>
      <c r="F92" s="117"/>
    </row>
    <row r="93" spans="2:6" ht="12.75">
      <c r="B93" s="114">
        <v>12</v>
      </c>
      <c r="C93" s="618" t="s">
        <v>541</v>
      </c>
      <c r="D93" s="289"/>
      <c r="E93" s="289"/>
      <c r="F93" s="117"/>
    </row>
    <row r="94" spans="2:6" ht="12.75">
      <c r="B94" s="114">
        <v>13</v>
      </c>
      <c r="C94" s="618" t="s">
        <v>542</v>
      </c>
      <c r="D94" s="289"/>
      <c r="E94" s="289"/>
      <c r="F94" s="117"/>
    </row>
    <row r="95" spans="2:6" ht="12.75">
      <c r="B95" s="114">
        <v>14</v>
      </c>
      <c r="C95" s="618" t="s">
        <v>543</v>
      </c>
      <c r="D95" s="289"/>
      <c r="E95" s="289"/>
      <c r="F95" s="117"/>
    </row>
    <row r="96" spans="2:6" ht="16.5" customHeight="1">
      <c r="B96" s="114">
        <v>15</v>
      </c>
      <c r="C96" s="618" t="s">
        <v>544</v>
      </c>
      <c r="D96" s="289"/>
      <c r="E96" s="289"/>
      <c r="F96" s="117"/>
    </row>
    <row r="97" spans="2:6" ht="12.75">
      <c r="B97" s="114">
        <v>16</v>
      </c>
      <c r="C97" s="618" t="s">
        <v>545</v>
      </c>
      <c r="D97" s="289"/>
      <c r="E97" s="289"/>
      <c r="F97" s="117"/>
    </row>
    <row r="98" spans="2:6" ht="12.75">
      <c r="B98" s="114">
        <v>17</v>
      </c>
      <c r="C98" s="618" t="s">
        <v>546</v>
      </c>
      <c r="D98" s="289"/>
      <c r="E98" s="289"/>
      <c r="F98" s="117"/>
    </row>
    <row r="99" spans="2:6" ht="12.75">
      <c r="B99" s="114">
        <v>18</v>
      </c>
      <c r="C99" s="618" t="s">
        <v>547</v>
      </c>
      <c r="D99" s="289"/>
      <c r="E99" s="289"/>
      <c r="F99" s="117"/>
    </row>
    <row r="100" spans="2:6" ht="12.75">
      <c r="B100" s="114">
        <v>19</v>
      </c>
      <c r="C100" s="618" t="s">
        <v>548</v>
      </c>
      <c r="D100" s="289"/>
      <c r="E100" s="289"/>
      <c r="F100" s="117"/>
    </row>
    <row r="101" spans="2:6" ht="12.75">
      <c r="B101" s="114">
        <v>20</v>
      </c>
      <c r="C101" s="618" t="s">
        <v>549</v>
      </c>
      <c r="D101" s="289"/>
      <c r="E101" s="289"/>
      <c r="F101" s="117"/>
    </row>
    <row r="102" spans="2:6" ht="12.75">
      <c r="B102" s="114">
        <v>21</v>
      </c>
      <c r="C102" s="618" t="s">
        <v>550</v>
      </c>
      <c r="D102" s="289"/>
      <c r="E102" s="289"/>
      <c r="F102" s="117"/>
    </row>
    <row r="103" spans="2:6" ht="12.75">
      <c r="B103" s="114">
        <v>22</v>
      </c>
      <c r="C103" s="618" t="s">
        <v>551</v>
      </c>
      <c r="D103" s="289"/>
      <c r="E103" s="289"/>
      <c r="F103" s="117"/>
    </row>
    <row r="104" spans="2:6" ht="12.75">
      <c r="B104" s="114">
        <v>23</v>
      </c>
      <c r="C104" s="618" t="s">
        <v>552</v>
      </c>
      <c r="D104" s="289"/>
      <c r="E104" s="289"/>
      <c r="F104" s="117"/>
    </row>
    <row r="105" spans="2:6" ht="12.75">
      <c r="B105" s="114">
        <v>24</v>
      </c>
      <c r="C105" s="618" t="s">
        <v>553</v>
      </c>
      <c r="D105" s="289"/>
      <c r="E105" s="289"/>
      <c r="F105" s="117"/>
    </row>
    <row r="106" spans="2:6" ht="12.75">
      <c r="B106" s="114"/>
      <c r="C106" s="622"/>
      <c r="D106" s="289"/>
      <c r="E106" s="289"/>
      <c r="F106" s="117"/>
    </row>
    <row r="107" spans="2:6" ht="15.75" customHeight="1" thickBot="1">
      <c r="B107" s="342" t="str">
        <f>+B68</f>
        <v>TOTAL POINTS</v>
      </c>
      <c r="C107" s="620"/>
      <c r="D107" s="361"/>
      <c r="E107" s="361"/>
      <c r="F107" s="51">
        <f>SUM(F106:F106)</f>
        <v>0</v>
      </c>
    </row>
    <row r="108" spans="2:3" ht="13.5" thickTop="1">
      <c r="B108" s="141" t="s">
        <v>434</v>
      </c>
      <c r="C108" s="621" t="s">
        <v>435</v>
      </c>
    </row>
    <row r="109" spans="4:6" ht="13.5" thickBot="1">
      <c r="D109" s="92" t="str">
        <f>+D78</f>
        <v>CET CODE</v>
      </c>
      <c r="F109" s="463" t="str">
        <f>+F78</f>
        <v>AITS</v>
      </c>
    </row>
    <row r="110" spans="2:6" ht="16.5" thickTop="1">
      <c r="B110" s="767" t="s">
        <v>232</v>
      </c>
      <c r="C110" s="764" t="s">
        <v>103</v>
      </c>
      <c r="D110" s="793" t="str">
        <f>+'S-10'!D65:E65</f>
        <v>MBA</v>
      </c>
      <c r="E110" s="794"/>
      <c r="F110" s="795"/>
    </row>
    <row r="111" spans="2:6" ht="26.25" customHeight="1" thickBot="1">
      <c r="B111" s="769"/>
      <c r="C111" s="766"/>
      <c r="D111" s="360" t="str">
        <f>+D80</f>
        <v>2019-2020</v>
      </c>
      <c r="E111" s="360" t="str">
        <f>+E80</f>
        <v>2018-2019</v>
      </c>
      <c r="F111" s="163" t="str">
        <f>+F80</f>
        <v>2017-2018</v>
      </c>
    </row>
    <row r="112" spans="2:6" ht="13.5" thickTop="1">
      <c r="B112" s="114"/>
      <c r="C112" s="617"/>
      <c r="D112" s="289"/>
      <c r="E112" s="289"/>
      <c r="F112" s="117"/>
    </row>
    <row r="113" spans="2:6" ht="12.75">
      <c r="B113" s="114">
        <v>1</v>
      </c>
      <c r="C113" s="618" t="s">
        <v>530</v>
      </c>
      <c r="D113" s="289"/>
      <c r="E113" s="289"/>
      <c r="F113" s="117"/>
    </row>
    <row r="114" spans="2:6" ht="12.75">
      <c r="B114" s="114">
        <v>2</v>
      </c>
      <c r="C114" s="618" t="s">
        <v>531</v>
      </c>
      <c r="D114" s="289"/>
      <c r="E114" s="289"/>
      <c r="F114" s="117"/>
    </row>
    <row r="115" spans="2:6" ht="12.75">
      <c r="B115" s="114">
        <v>3</v>
      </c>
      <c r="C115" s="618" t="s">
        <v>532</v>
      </c>
      <c r="D115" s="289"/>
      <c r="E115" s="289"/>
      <c r="F115" s="117"/>
    </row>
    <row r="116" spans="2:6" ht="12.75">
      <c r="B116" s="114">
        <v>4</v>
      </c>
      <c r="C116" s="618" t="s">
        <v>533</v>
      </c>
      <c r="D116" s="289"/>
      <c r="E116" s="289"/>
      <c r="F116" s="117"/>
    </row>
    <row r="117" spans="2:6" ht="12.75">
      <c r="B117" s="114">
        <v>5</v>
      </c>
      <c r="C117" s="618" t="s">
        <v>534</v>
      </c>
      <c r="D117" s="289"/>
      <c r="E117" s="289"/>
      <c r="F117" s="117"/>
    </row>
    <row r="118" spans="2:6" ht="12.75">
      <c r="B118" s="114">
        <v>6</v>
      </c>
      <c r="C118" s="618" t="s">
        <v>535</v>
      </c>
      <c r="D118" s="289"/>
      <c r="E118" s="289"/>
      <c r="F118" s="117"/>
    </row>
    <row r="119" spans="2:6" ht="25.5">
      <c r="B119" s="114">
        <v>7</v>
      </c>
      <c r="C119" s="618" t="s">
        <v>536</v>
      </c>
      <c r="D119" s="289"/>
      <c r="E119" s="289"/>
      <c r="F119" s="117"/>
    </row>
    <row r="120" spans="2:6" ht="12.75">
      <c r="B120" s="114">
        <v>8</v>
      </c>
      <c r="C120" s="618" t="s">
        <v>537</v>
      </c>
      <c r="D120" s="289"/>
      <c r="E120" s="289"/>
      <c r="F120" s="117"/>
    </row>
    <row r="121" spans="2:6" ht="12.75">
      <c r="B121" s="114">
        <v>9</v>
      </c>
      <c r="C121" s="618" t="s">
        <v>538</v>
      </c>
      <c r="D121" s="289"/>
      <c r="E121" s="289"/>
      <c r="F121" s="117"/>
    </row>
    <row r="122" spans="2:6" ht="12.75">
      <c r="B122" s="114">
        <v>10</v>
      </c>
      <c r="C122" s="618" t="s">
        <v>539</v>
      </c>
      <c r="D122" s="289"/>
      <c r="E122" s="289"/>
      <c r="F122" s="117"/>
    </row>
    <row r="123" spans="2:6" ht="12.75">
      <c r="B123" s="114">
        <v>11</v>
      </c>
      <c r="C123" s="618" t="s">
        <v>540</v>
      </c>
      <c r="D123" s="289"/>
      <c r="E123" s="289"/>
      <c r="F123" s="117"/>
    </row>
    <row r="124" spans="2:6" ht="12.75">
      <c r="B124" s="114">
        <v>12</v>
      </c>
      <c r="C124" s="618" t="s">
        <v>541</v>
      </c>
      <c r="D124" s="289"/>
      <c r="E124" s="289"/>
      <c r="F124" s="117"/>
    </row>
    <row r="125" spans="2:6" ht="12.75">
      <c r="B125" s="114">
        <v>13</v>
      </c>
      <c r="C125" s="618" t="s">
        <v>542</v>
      </c>
      <c r="D125" s="289"/>
      <c r="E125" s="289"/>
      <c r="F125" s="117"/>
    </row>
    <row r="126" spans="2:6" ht="12.75">
      <c r="B126" s="114">
        <v>14</v>
      </c>
      <c r="C126" s="618" t="s">
        <v>543</v>
      </c>
      <c r="D126" s="289"/>
      <c r="E126" s="289"/>
      <c r="F126" s="117"/>
    </row>
    <row r="127" spans="2:6" ht="15.75" customHeight="1">
      <c r="B127" s="114">
        <v>15</v>
      </c>
      <c r="C127" s="618" t="s">
        <v>544</v>
      </c>
      <c r="D127" s="289"/>
      <c r="E127" s="289"/>
      <c r="F127" s="117"/>
    </row>
    <row r="128" spans="2:6" ht="12.75">
      <c r="B128" s="114">
        <v>16</v>
      </c>
      <c r="C128" s="618" t="s">
        <v>545</v>
      </c>
      <c r="D128" s="289"/>
      <c r="E128" s="289"/>
      <c r="F128" s="117"/>
    </row>
    <row r="129" spans="2:6" ht="12.75">
      <c r="B129" s="114">
        <v>17</v>
      </c>
      <c r="C129" s="618" t="s">
        <v>546</v>
      </c>
      <c r="D129" s="289"/>
      <c r="E129" s="289"/>
      <c r="F129" s="117"/>
    </row>
    <row r="130" spans="2:6" ht="12.75">
      <c r="B130" s="114">
        <v>18</v>
      </c>
      <c r="C130" s="618" t="s">
        <v>547</v>
      </c>
      <c r="D130" s="289"/>
      <c r="E130" s="289"/>
      <c r="F130" s="117"/>
    </row>
    <row r="131" spans="2:6" ht="12.75">
      <c r="B131" s="114">
        <v>19</v>
      </c>
      <c r="C131" s="618" t="s">
        <v>548</v>
      </c>
      <c r="D131" s="289"/>
      <c r="E131" s="289"/>
      <c r="F131" s="117"/>
    </row>
    <row r="132" spans="2:6" ht="12.75">
      <c r="B132" s="114">
        <v>20</v>
      </c>
      <c r="C132" s="618" t="s">
        <v>549</v>
      </c>
      <c r="D132" s="289"/>
      <c r="E132" s="289"/>
      <c r="F132" s="117"/>
    </row>
    <row r="133" spans="2:6" ht="12.75">
      <c r="B133" s="114">
        <v>21</v>
      </c>
      <c r="C133" s="618" t="s">
        <v>550</v>
      </c>
      <c r="D133" s="289"/>
      <c r="E133" s="289"/>
      <c r="F133" s="117"/>
    </row>
    <row r="134" spans="2:6" ht="12.75">
      <c r="B134" s="114">
        <v>22</v>
      </c>
      <c r="C134" s="618" t="s">
        <v>551</v>
      </c>
      <c r="D134" s="289"/>
      <c r="E134" s="289"/>
      <c r="F134" s="117"/>
    </row>
    <row r="135" spans="2:6" ht="12.75">
      <c r="B135" s="114">
        <v>23</v>
      </c>
      <c r="C135" s="618" t="s">
        <v>552</v>
      </c>
      <c r="D135" s="289"/>
      <c r="E135" s="289"/>
      <c r="F135" s="117"/>
    </row>
    <row r="136" spans="2:6" ht="12.75">
      <c r="B136" s="114">
        <v>24</v>
      </c>
      <c r="C136" s="618" t="s">
        <v>553</v>
      </c>
      <c r="D136" s="289"/>
      <c r="E136" s="289"/>
      <c r="F136" s="117"/>
    </row>
    <row r="137" spans="2:6" ht="12.75">
      <c r="B137" s="114"/>
      <c r="C137" s="622"/>
      <c r="D137" s="289"/>
      <c r="E137" s="289"/>
      <c r="F137" s="117"/>
    </row>
    <row r="138" spans="2:6" ht="15.75" customHeight="1" thickBot="1">
      <c r="B138" s="342" t="str">
        <f>+B107</f>
        <v>TOTAL POINTS</v>
      </c>
      <c r="C138" s="620"/>
      <c r="D138" s="361"/>
      <c r="E138" s="361"/>
      <c r="F138" s="51">
        <f>SUM(F137:F137)</f>
        <v>0</v>
      </c>
    </row>
    <row r="139" spans="2:3" ht="13.5" thickTop="1">
      <c r="B139" s="141" t="s">
        <v>434</v>
      </c>
      <c r="C139" s="621" t="s">
        <v>435</v>
      </c>
    </row>
    <row r="140" spans="4:6" ht="13.5" thickBot="1">
      <c r="D140" s="92" t="str">
        <f>+D109</f>
        <v>CET CODE</v>
      </c>
      <c r="F140" s="463" t="str">
        <f>+F109</f>
        <v>AITS</v>
      </c>
    </row>
    <row r="141" spans="2:6" ht="16.5" thickTop="1">
      <c r="B141" s="767" t="s">
        <v>232</v>
      </c>
      <c r="C141" s="764" t="s">
        <v>103</v>
      </c>
      <c r="D141" s="793" t="str">
        <f>+'S-10'!D79:E79</f>
        <v>OTHERS IF ANY</v>
      </c>
      <c r="E141" s="794"/>
      <c r="F141" s="795"/>
    </row>
    <row r="142" spans="2:6" ht="26.25" customHeight="1" thickBot="1">
      <c r="B142" s="769"/>
      <c r="C142" s="766"/>
      <c r="D142" s="360" t="str">
        <f>+D111</f>
        <v>2019-2020</v>
      </c>
      <c r="E142" s="360" t="str">
        <f>+E111</f>
        <v>2018-2019</v>
      </c>
      <c r="F142" s="163" t="str">
        <f>+F111</f>
        <v>2017-2018</v>
      </c>
    </row>
    <row r="143" spans="2:6" ht="13.5" thickTop="1">
      <c r="B143" s="114"/>
      <c r="C143" s="617"/>
      <c r="D143" s="289"/>
      <c r="E143" s="289"/>
      <c r="F143" s="117"/>
    </row>
    <row r="144" spans="2:6" ht="12.75">
      <c r="B144" s="114">
        <v>1</v>
      </c>
      <c r="C144" s="618" t="s">
        <v>530</v>
      </c>
      <c r="D144" s="289"/>
      <c r="E144" s="289"/>
      <c r="F144" s="117"/>
    </row>
    <row r="145" spans="2:6" ht="12.75">
      <c r="B145" s="114">
        <v>2</v>
      </c>
      <c r="C145" s="618" t="s">
        <v>531</v>
      </c>
      <c r="D145" s="289"/>
      <c r="E145" s="289"/>
      <c r="F145" s="117"/>
    </row>
    <row r="146" spans="2:6" ht="12.75">
      <c r="B146" s="114">
        <v>3</v>
      </c>
      <c r="C146" s="618" t="s">
        <v>532</v>
      </c>
      <c r="D146" s="289"/>
      <c r="E146" s="289"/>
      <c r="F146" s="117"/>
    </row>
    <row r="147" spans="2:6" ht="12.75">
      <c r="B147" s="114">
        <v>4</v>
      </c>
      <c r="C147" s="618" t="s">
        <v>533</v>
      </c>
      <c r="D147" s="289"/>
      <c r="E147" s="289"/>
      <c r="F147" s="117"/>
    </row>
    <row r="148" spans="2:6" ht="12.75">
      <c r="B148" s="114">
        <v>5</v>
      </c>
      <c r="C148" s="618" t="s">
        <v>534</v>
      </c>
      <c r="D148" s="289"/>
      <c r="E148" s="289"/>
      <c r="F148" s="117"/>
    </row>
    <row r="149" spans="2:6" ht="12.75">
      <c r="B149" s="114">
        <v>6</v>
      </c>
      <c r="C149" s="618" t="s">
        <v>535</v>
      </c>
      <c r="D149" s="289"/>
      <c r="E149" s="289"/>
      <c r="F149" s="117"/>
    </row>
    <row r="150" spans="2:6" ht="25.5">
      <c r="B150" s="114">
        <v>7</v>
      </c>
      <c r="C150" s="618" t="s">
        <v>536</v>
      </c>
      <c r="D150" s="289"/>
      <c r="E150" s="289"/>
      <c r="F150" s="117"/>
    </row>
    <row r="151" spans="2:6" ht="12.75">
      <c r="B151" s="114">
        <v>8</v>
      </c>
      <c r="C151" s="618" t="s">
        <v>537</v>
      </c>
      <c r="D151" s="289"/>
      <c r="E151" s="289"/>
      <c r="F151" s="117"/>
    </row>
    <row r="152" spans="2:6" ht="12.75">
      <c r="B152" s="114">
        <v>9</v>
      </c>
      <c r="C152" s="618" t="s">
        <v>538</v>
      </c>
      <c r="D152" s="289"/>
      <c r="E152" s="289"/>
      <c r="F152" s="117"/>
    </row>
    <row r="153" spans="2:6" ht="12.75">
      <c r="B153" s="114">
        <v>10</v>
      </c>
      <c r="C153" s="618" t="s">
        <v>539</v>
      </c>
      <c r="D153" s="289"/>
      <c r="E153" s="289"/>
      <c r="F153" s="117"/>
    </row>
    <row r="154" spans="2:6" ht="12.75">
      <c r="B154" s="114">
        <v>11</v>
      </c>
      <c r="C154" s="618" t="s">
        <v>540</v>
      </c>
      <c r="D154" s="289"/>
      <c r="E154" s="289"/>
      <c r="F154" s="117"/>
    </row>
    <row r="155" spans="2:6" ht="12.75">
      <c r="B155" s="114">
        <v>12</v>
      </c>
      <c r="C155" s="618" t="s">
        <v>541</v>
      </c>
      <c r="D155" s="289"/>
      <c r="E155" s="289"/>
      <c r="F155" s="117"/>
    </row>
    <row r="156" spans="2:6" ht="12.75">
      <c r="B156" s="114">
        <v>13</v>
      </c>
      <c r="C156" s="618" t="s">
        <v>542</v>
      </c>
      <c r="D156" s="289"/>
      <c r="E156" s="289"/>
      <c r="F156" s="117"/>
    </row>
    <row r="157" spans="2:6" ht="12.75">
      <c r="B157" s="114">
        <v>14</v>
      </c>
      <c r="C157" s="618" t="s">
        <v>543</v>
      </c>
      <c r="D157" s="289"/>
      <c r="E157" s="289"/>
      <c r="F157" s="117"/>
    </row>
    <row r="158" spans="2:6" ht="14.25" customHeight="1">
      <c r="B158" s="114">
        <v>15</v>
      </c>
      <c r="C158" s="618" t="s">
        <v>544</v>
      </c>
      <c r="D158" s="289"/>
      <c r="E158" s="289"/>
      <c r="F158" s="117"/>
    </row>
    <row r="159" spans="2:6" ht="12.75">
      <c r="B159" s="114">
        <v>16</v>
      </c>
      <c r="C159" s="618" t="s">
        <v>545</v>
      </c>
      <c r="D159" s="289"/>
      <c r="E159" s="289"/>
      <c r="F159" s="117"/>
    </row>
    <row r="160" spans="2:6" ht="12.75">
      <c r="B160" s="114">
        <v>17</v>
      </c>
      <c r="C160" s="618" t="s">
        <v>546</v>
      </c>
      <c r="D160" s="289"/>
      <c r="E160" s="289"/>
      <c r="F160" s="117"/>
    </row>
    <row r="161" spans="2:6" ht="12.75">
      <c r="B161" s="114">
        <v>18</v>
      </c>
      <c r="C161" s="618" t="s">
        <v>547</v>
      </c>
      <c r="D161" s="289"/>
      <c r="E161" s="289"/>
      <c r="F161" s="117"/>
    </row>
    <row r="162" spans="2:6" ht="12.75">
      <c r="B162" s="114">
        <v>19</v>
      </c>
      <c r="C162" s="618" t="s">
        <v>548</v>
      </c>
      <c r="D162" s="289"/>
      <c r="E162" s="289"/>
      <c r="F162" s="117"/>
    </row>
    <row r="163" spans="2:6" ht="12.75">
      <c r="B163" s="114">
        <v>20</v>
      </c>
      <c r="C163" s="618" t="s">
        <v>549</v>
      </c>
      <c r="D163" s="289"/>
      <c r="E163" s="289"/>
      <c r="F163" s="117"/>
    </row>
    <row r="164" spans="2:6" ht="12.75">
      <c r="B164" s="114">
        <v>21</v>
      </c>
      <c r="C164" s="618" t="s">
        <v>550</v>
      </c>
      <c r="D164" s="289"/>
      <c r="E164" s="289"/>
      <c r="F164" s="117"/>
    </row>
    <row r="165" spans="2:6" ht="12.75">
      <c r="B165" s="114">
        <v>22</v>
      </c>
      <c r="C165" s="618" t="s">
        <v>551</v>
      </c>
      <c r="D165" s="289"/>
      <c r="E165" s="289"/>
      <c r="F165" s="117"/>
    </row>
    <row r="166" spans="2:6" ht="12.75">
      <c r="B166" s="114">
        <v>23</v>
      </c>
      <c r="C166" s="618" t="s">
        <v>552</v>
      </c>
      <c r="D166" s="289"/>
      <c r="E166" s="289"/>
      <c r="F166" s="117"/>
    </row>
    <row r="167" spans="2:6" ht="12.75">
      <c r="B167" s="114">
        <v>24</v>
      </c>
      <c r="C167" s="618" t="s">
        <v>553</v>
      </c>
      <c r="D167" s="289"/>
      <c r="E167" s="289"/>
      <c r="F167" s="117"/>
    </row>
    <row r="168" spans="2:6" ht="12.75">
      <c r="B168" s="114"/>
      <c r="C168" s="622"/>
      <c r="D168" s="289"/>
      <c r="E168" s="289"/>
      <c r="F168" s="117"/>
    </row>
    <row r="169" spans="2:6" ht="15.75" customHeight="1" thickBot="1">
      <c r="B169" s="342" t="str">
        <f>+B138</f>
        <v>TOTAL POINTS</v>
      </c>
      <c r="C169" s="620"/>
      <c r="D169" s="361"/>
      <c r="E169" s="361"/>
      <c r="F169" s="51">
        <f>SUM(F168:F168)</f>
        <v>0</v>
      </c>
    </row>
    <row r="170" ht="13.5" thickTop="1"/>
    <row r="171" spans="2:3" ht="12.75">
      <c r="B171" s="141" t="s">
        <v>434</v>
      </c>
      <c r="C171" s="621" t="s">
        <v>435</v>
      </c>
    </row>
  </sheetData>
  <sheetProtection/>
  <mergeCells count="17">
    <mergeCell ref="B2:F2"/>
    <mergeCell ref="B4:F4"/>
    <mergeCell ref="B9:B10"/>
    <mergeCell ref="C9:C10"/>
    <mergeCell ref="B40:B41"/>
    <mergeCell ref="C40:C41"/>
    <mergeCell ref="D9:F9"/>
    <mergeCell ref="D40:F40"/>
    <mergeCell ref="D79:F79"/>
    <mergeCell ref="D110:F110"/>
    <mergeCell ref="D141:F141"/>
    <mergeCell ref="B79:B80"/>
    <mergeCell ref="C79:C80"/>
    <mergeCell ref="B110:B111"/>
    <mergeCell ref="C110:C111"/>
    <mergeCell ref="B141:B142"/>
    <mergeCell ref="C141:C142"/>
  </mergeCells>
  <printOptions/>
  <pageMargins left="0.17" right="0.16" top="0.25" bottom="0.27" header="0.19" footer="0.18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2:H90"/>
  <sheetViews>
    <sheetView zoomScalePageLayoutView="0" workbookViewId="0" topLeftCell="A4">
      <selection activeCell="D8" sqref="D8"/>
    </sheetView>
  </sheetViews>
  <sheetFormatPr defaultColWidth="9.140625" defaultRowHeight="15"/>
  <cols>
    <col min="1" max="1" width="9.7109375" style="92" customWidth="1"/>
    <col min="2" max="2" width="3.8515625" style="92" customWidth="1"/>
    <col min="3" max="3" width="45.140625" style="92" customWidth="1"/>
    <col min="4" max="4" width="39.140625" style="92" customWidth="1"/>
    <col min="5" max="5" width="21.00390625" style="92" customWidth="1"/>
    <col min="6" max="6" width="21.57421875" style="92" customWidth="1"/>
    <col min="7" max="7" width="2.28125" style="92" customWidth="1"/>
    <col min="8" max="8" width="23.7109375" style="92" bestFit="1" customWidth="1"/>
    <col min="9" max="16384" width="9.140625" style="92" customWidth="1"/>
  </cols>
  <sheetData>
    <row r="1" ht="15" customHeight="1"/>
    <row r="2" spans="2:6" ht="18">
      <c r="B2" s="762" t="str">
        <f>+'S-6'!B3</f>
        <v>ABC INSTITUTE OF TECHNOLOGY &amp; SCIENCE</v>
      </c>
      <c r="C2" s="762"/>
      <c r="D2" s="762"/>
      <c r="E2" s="762"/>
      <c r="F2" s="762"/>
    </row>
    <row r="3" ht="15" customHeight="1"/>
    <row r="4" spans="2:6" ht="31.5" customHeight="1">
      <c r="B4" s="867" t="s">
        <v>554</v>
      </c>
      <c r="C4" s="867"/>
      <c r="D4" s="867"/>
      <c r="E4" s="867"/>
      <c r="F4" s="867"/>
    </row>
    <row r="5" spans="2:6" ht="18">
      <c r="B5" s="868" t="s">
        <v>562</v>
      </c>
      <c r="C5" s="868"/>
      <c r="D5" s="868"/>
      <c r="E5" s="868"/>
      <c r="F5" s="868"/>
    </row>
    <row r="6" spans="2:6" ht="15">
      <c r="B6" s="581"/>
      <c r="C6" s="614" t="s">
        <v>529</v>
      </c>
      <c r="D6" s="581"/>
      <c r="E6" s="581"/>
      <c r="F6" s="579" t="s">
        <v>308</v>
      </c>
    </row>
    <row r="7" spans="2:6" ht="12.75">
      <c r="B7" s="93"/>
      <c r="C7" s="40"/>
      <c r="D7" s="40"/>
      <c r="E7" s="40"/>
      <c r="F7" s="580" t="str">
        <f>+'S-16'!F6</f>
        <v>AMOUNT IN RUPEES</v>
      </c>
    </row>
    <row r="8" spans="2:5" ht="12.75">
      <c r="B8" s="93"/>
      <c r="C8" s="40"/>
      <c r="D8" s="40"/>
      <c r="E8" s="40"/>
    </row>
    <row r="9" spans="2:6" ht="15.75" thickBot="1">
      <c r="B9" s="93"/>
      <c r="C9" s="40"/>
      <c r="D9" s="40"/>
      <c r="E9" s="40" t="str">
        <f>+'S-16'!D8</f>
        <v>CET CODE</v>
      </c>
      <c r="F9" s="473" t="str">
        <f>+'S-16'!F8</f>
        <v>AITS</v>
      </c>
    </row>
    <row r="10" spans="2:6" ht="17.25" thickBot="1" thickTop="1">
      <c r="B10" s="767" t="s">
        <v>232</v>
      </c>
      <c r="C10" s="865" t="s">
        <v>561</v>
      </c>
      <c r="D10" s="764" t="s">
        <v>348</v>
      </c>
      <c r="E10" s="863" t="str">
        <f>+'S-16'!D9</f>
        <v> B.TECH</v>
      </c>
      <c r="F10" s="864"/>
    </row>
    <row r="11" spans="2:6" ht="26.25" customHeight="1" thickBot="1">
      <c r="B11" s="769"/>
      <c r="C11" s="866"/>
      <c r="D11" s="771"/>
      <c r="E11" s="388" t="s">
        <v>555</v>
      </c>
      <c r="F11" s="388" t="s">
        <v>556</v>
      </c>
    </row>
    <row r="12" spans="2:6" ht="13.5" thickTop="1">
      <c r="B12" s="624"/>
      <c r="C12" s="623" t="s">
        <v>557</v>
      </c>
      <c r="D12" s="350"/>
      <c r="E12" s="442"/>
      <c r="F12" s="350"/>
    </row>
    <row r="13" spans="2:8" ht="12.75">
      <c r="B13" s="114">
        <v>1</v>
      </c>
      <c r="C13" s="38"/>
      <c r="D13" s="289"/>
      <c r="E13" s="289">
        <v>0</v>
      </c>
      <c r="F13" s="38">
        <v>0</v>
      </c>
      <c r="H13" s="92" t="s">
        <v>529</v>
      </c>
    </row>
    <row r="14" spans="2:6" ht="12.75">
      <c r="B14" s="114">
        <v>2</v>
      </c>
      <c r="C14" s="38"/>
      <c r="D14" s="289"/>
      <c r="E14" s="289"/>
      <c r="F14" s="38"/>
    </row>
    <row r="15" spans="2:6" ht="12.75">
      <c r="B15" s="114">
        <v>3</v>
      </c>
      <c r="C15" s="38"/>
      <c r="D15" s="289"/>
      <c r="E15" s="289"/>
      <c r="F15" s="38"/>
    </row>
    <row r="16" spans="2:6" ht="12.75">
      <c r="B16" s="114"/>
      <c r="C16" s="38"/>
      <c r="D16" s="289"/>
      <c r="E16" s="289"/>
      <c r="F16" s="38"/>
    </row>
    <row r="17" spans="2:6" ht="12.75">
      <c r="B17" s="114"/>
      <c r="C17" s="410" t="s">
        <v>558</v>
      </c>
      <c r="D17" s="289"/>
      <c r="E17" s="289"/>
      <c r="F17" s="38"/>
    </row>
    <row r="18" spans="2:8" ht="12.75">
      <c r="B18" s="114">
        <v>1</v>
      </c>
      <c r="C18" s="38"/>
      <c r="D18" s="289"/>
      <c r="E18" s="289">
        <v>0</v>
      </c>
      <c r="F18" s="38">
        <v>0</v>
      </c>
      <c r="H18" s="92" t="s">
        <v>529</v>
      </c>
    </row>
    <row r="19" spans="2:6" ht="12.75">
      <c r="B19" s="114">
        <v>2</v>
      </c>
      <c r="C19" s="38"/>
      <c r="D19" s="289"/>
      <c r="E19" s="289"/>
      <c r="F19" s="38"/>
    </row>
    <row r="20" spans="2:6" ht="12.75">
      <c r="B20" s="114">
        <v>3</v>
      </c>
      <c r="C20" s="38"/>
      <c r="D20" s="289"/>
      <c r="E20" s="289"/>
      <c r="F20" s="38"/>
    </row>
    <row r="21" spans="2:6" ht="12.75">
      <c r="B21" s="114"/>
      <c r="C21" s="38"/>
      <c r="D21" s="289"/>
      <c r="E21" s="289"/>
      <c r="F21" s="38"/>
    </row>
    <row r="22" spans="2:6" ht="12.75">
      <c r="B22" s="114"/>
      <c r="C22" s="410" t="s">
        <v>559</v>
      </c>
      <c r="D22" s="289"/>
      <c r="E22" s="289"/>
      <c r="F22" s="38"/>
    </row>
    <row r="23" spans="2:8" ht="12.75">
      <c r="B23" s="114">
        <v>1</v>
      </c>
      <c r="C23" s="38"/>
      <c r="D23" s="289"/>
      <c r="E23" s="289">
        <v>0</v>
      </c>
      <c r="F23" s="38">
        <v>0</v>
      </c>
      <c r="H23" s="92" t="s">
        <v>529</v>
      </c>
    </row>
    <row r="24" spans="2:6" ht="12.75">
      <c r="B24" s="114">
        <v>2</v>
      </c>
      <c r="C24" s="38"/>
      <c r="D24" s="289"/>
      <c r="E24" s="289"/>
      <c r="F24" s="38"/>
    </row>
    <row r="25" spans="2:6" ht="12.75">
      <c r="B25" s="114">
        <v>3</v>
      </c>
      <c r="C25" s="38"/>
      <c r="D25" s="289"/>
      <c r="E25" s="38"/>
      <c r="F25" s="289"/>
    </row>
    <row r="26" spans="2:6" ht="12.75">
      <c r="B26" s="114"/>
      <c r="C26" s="38"/>
      <c r="D26" s="289"/>
      <c r="E26" s="38"/>
      <c r="F26" s="289"/>
    </row>
    <row r="27" spans="2:6" ht="12.75">
      <c r="B27" s="114"/>
      <c r="C27" s="351"/>
      <c r="D27" s="351"/>
      <c r="E27" s="443"/>
      <c r="F27" s="351"/>
    </row>
    <row r="28" spans="2:6" ht="15.75" customHeight="1" thickBot="1">
      <c r="B28" s="342" t="s">
        <v>560</v>
      </c>
      <c r="C28" s="338"/>
      <c r="D28" s="361"/>
      <c r="E28" s="444">
        <f>SUM(E13:E27)</f>
        <v>0</v>
      </c>
      <c r="F28" s="42">
        <f>SUM(F13:F27)</f>
        <v>0</v>
      </c>
    </row>
    <row r="29" ht="13.5" thickTop="1"/>
    <row r="30" spans="5:6" ht="13.5" thickBot="1">
      <c r="E30" s="92" t="str">
        <f>+E9</f>
        <v>CET CODE</v>
      </c>
      <c r="F30" s="581" t="str">
        <f>+F9</f>
        <v>AITS</v>
      </c>
    </row>
    <row r="31" spans="2:6" ht="17.25" thickBot="1" thickTop="1">
      <c r="B31" s="767" t="s">
        <v>232</v>
      </c>
      <c r="C31" s="865" t="s">
        <v>561</v>
      </c>
      <c r="D31" s="764" t="s">
        <v>348</v>
      </c>
      <c r="E31" s="863" t="str">
        <f>+'S-18'!E27:F27</f>
        <v> M.TECH</v>
      </c>
      <c r="F31" s="864"/>
    </row>
    <row r="32" spans="2:6" ht="26.25" customHeight="1" thickBot="1">
      <c r="B32" s="769"/>
      <c r="C32" s="866"/>
      <c r="D32" s="771"/>
      <c r="E32" s="388" t="s">
        <v>555</v>
      </c>
      <c r="F32" s="388" t="s">
        <v>556</v>
      </c>
    </row>
    <row r="33" spans="2:6" ht="13.5" thickTop="1">
      <c r="B33" s="624"/>
      <c r="C33" s="623" t="s">
        <v>557</v>
      </c>
      <c r="D33" s="350"/>
      <c r="E33" s="442"/>
      <c r="F33" s="350"/>
    </row>
    <row r="34" spans="2:8" ht="12.75">
      <c r="B34" s="114">
        <v>1</v>
      </c>
      <c r="C34" s="38"/>
      <c r="D34" s="289"/>
      <c r="E34" s="289">
        <v>0</v>
      </c>
      <c r="F34" s="38">
        <v>0</v>
      </c>
      <c r="H34" s="92" t="s">
        <v>529</v>
      </c>
    </row>
    <row r="35" spans="2:6" ht="12.75">
      <c r="B35" s="114">
        <v>2</v>
      </c>
      <c r="C35" s="38"/>
      <c r="D35" s="289"/>
      <c r="E35" s="289"/>
      <c r="F35" s="38"/>
    </row>
    <row r="36" spans="2:6" ht="12.75">
      <c r="B36" s="114">
        <v>3</v>
      </c>
      <c r="C36" s="38"/>
      <c r="D36" s="289"/>
      <c r="E36" s="289"/>
      <c r="F36" s="38"/>
    </row>
    <row r="37" spans="2:6" ht="12.75">
      <c r="B37" s="114"/>
      <c r="C37" s="38"/>
      <c r="D37" s="289"/>
      <c r="E37" s="289"/>
      <c r="F37" s="38"/>
    </row>
    <row r="38" spans="2:6" ht="12.75">
      <c r="B38" s="114"/>
      <c r="C38" s="410" t="s">
        <v>558</v>
      </c>
      <c r="D38" s="289"/>
      <c r="E38" s="289"/>
      <c r="F38" s="38"/>
    </row>
    <row r="39" spans="2:8" ht="12.75">
      <c r="B39" s="114">
        <v>1</v>
      </c>
      <c r="C39" s="38"/>
      <c r="D39" s="289"/>
      <c r="E39" s="289">
        <v>0</v>
      </c>
      <c r="F39" s="38">
        <v>0</v>
      </c>
      <c r="H39" s="92" t="s">
        <v>529</v>
      </c>
    </row>
    <row r="40" spans="2:6" ht="12.75">
      <c r="B40" s="114">
        <v>2</v>
      </c>
      <c r="C40" s="38"/>
      <c r="D40" s="289"/>
      <c r="E40" s="289"/>
      <c r="F40" s="38"/>
    </row>
    <row r="41" spans="2:6" ht="12.75">
      <c r="B41" s="114">
        <v>3</v>
      </c>
      <c r="C41" s="38"/>
      <c r="D41" s="289"/>
      <c r="E41" s="289"/>
      <c r="F41" s="38"/>
    </row>
    <row r="42" spans="2:6" ht="12.75">
      <c r="B42" s="114"/>
      <c r="C42" s="38"/>
      <c r="D42" s="289"/>
      <c r="E42" s="289"/>
      <c r="F42" s="38"/>
    </row>
    <row r="43" spans="2:6" ht="12.75">
      <c r="B43" s="114"/>
      <c r="C43" s="410" t="s">
        <v>559</v>
      </c>
      <c r="D43" s="289"/>
      <c r="E43" s="289"/>
      <c r="F43" s="38"/>
    </row>
    <row r="44" spans="2:8" ht="12.75">
      <c r="B44" s="114">
        <v>1</v>
      </c>
      <c r="C44" s="38"/>
      <c r="D44" s="289"/>
      <c r="E44" s="289">
        <v>0</v>
      </c>
      <c r="F44" s="38">
        <v>0</v>
      </c>
      <c r="H44" s="92" t="s">
        <v>529</v>
      </c>
    </row>
    <row r="45" spans="2:6" ht="12.75">
      <c r="B45" s="114">
        <v>2</v>
      </c>
      <c r="C45" s="38"/>
      <c r="D45" s="289"/>
      <c r="E45" s="289"/>
      <c r="F45" s="38"/>
    </row>
    <row r="46" spans="2:6" ht="12.75">
      <c r="B46" s="114">
        <v>3</v>
      </c>
      <c r="C46" s="38"/>
      <c r="D46" s="289"/>
      <c r="E46" s="38"/>
      <c r="F46" s="289"/>
    </row>
    <row r="47" spans="2:6" ht="12.75">
      <c r="B47" s="114"/>
      <c r="C47" s="38"/>
      <c r="D47" s="289"/>
      <c r="E47" s="38"/>
      <c r="F47" s="289"/>
    </row>
    <row r="48" spans="2:6" ht="12.75">
      <c r="B48" s="114"/>
      <c r="C48" s="351"/>
      <c r="D48" s="351"/>
      <c r="E48" s="443"/>
      <c r="F48" s="351"/>
    </row>
    <row r="49" spans="2:6" ht="15.75" customHeight="1" thickBot="1">
      <c r="B49" s="342" t="s">
        <v>560</v>
      </c>
      <c r="C49" s="338"/>
      <c r="D49" s="361"/>
      <c r="E49" s="444">
        <f>SUM(E34:E48)</f>
        <v>0</v>
      </c>
      <c r="F49" s="42">
        <f>SUM(F34:F48)</f>
        <v>0</v>
      </c>
    </row>
    <row r="50" ht="14.25" thickBot="1" thickTop="1"/>
    <row r="51" spans="2:6" ht="17.25" thickBot="1" thickTop="1">
      <c r="B51" s="767" t="s">
        <v>232</v>
      </c>
      <c r="C51" s="865" t="s">
        <v>561</v>
      </c>
      <c r="D51" s="764" t="s">
        <v>348</v>
      </c>
      <c r="E51" s="863" t="str">
        <f>+'S-18'!E47:F47</f>
        <v>MCA</v>
      </c>
      <c r="F51" s="864"/>
    </row>
    <row r="52" spans="2:6" ht="26.25" customHeight="1" thickBot="1">
      <c r="B52" s="769"/>
      <c r="C52" s="866"/>
      <c r="D52" s="771"/>
      <c r="E52" s="388" t="s">
        <v>555</v>
      </c>
      <c r="F52" s="388" t="s">
        <v>556</v>
      </c>
    </row>
    <row r="53" spans="2:6" ht="13.5" thickTop="1">
      <c r="B53" s="624"/>
      <c r="C53" s="623" t="s">
        <v>557</v>
      </c>
      <c r="D53" s="350"/>
      <c r="E53" s="442"/>
      <c r="F53" s="350"/>
    </row>
    <row r="54" spans="2:8" ht="12.75">
      <c r="B54" s="114">
        <v>1</v>
      </c>
      <c r="C54" s="38"/>
      <c r="D54" s="289"/>
      <c r="E54" s="289">
        <v>0</v>
      </c>
      <c r="F54" s="38">
        <v>0</v>
      </c>
      <c r="H54" s="92" t="s">
        <v>529</v>
      </c>
    </row>
    <row r="55" spans="2:6" ht="12.75">
      <c r="B55" s="114">
        <v>2</v>
      </c>
      <c r="C55" s="38"/>
      <c r="D55" s="289"/>
      <c r="E55" s="289"/>
      <c r="F55" s="38"/>
    </row>
    <row r="56" spans="2:6" ht="12.75">
      <c r="B56" s="114">
        <v>3</v>
      </c>
      <c r="C56" s="38"/>
      <c r="D56" s="289"/>
      <c r="E56" s="289"/>
      <c r="F56" s="38"/>
    </row>
    <row r="57" spans="2:6" ht="12.75">
      <c r="B57" s="114"/>
      <c r="C57" s="38"/>
      <c r="D57" s="289"/>
      <c r="E57" s="289"/>
      <c r="F57" s="38"/>
    </row>
    <row r="58" spans="2:6" ht="12.75">
      <c r="B58" s="114"/>
      <c r="C58" s="410" t="s">
        <v>558</v>
      </c>
      <c r="D58" s="289"/>
      <c r="E58" s="289"/>
      <c r="F58" s="38"/>
    </row>
    <row r="59" spans="2:8" ht="12.75">
      <c r="B59" s="114">
        <v>1</v>
      </c>
      <c r="C59" s="38"/>
      <c r="D59" s="289"/>
      <c r="E59" s="289">
        <v>0</v>
      </c>
      <c r="F59" s="38">
        <v>0</v>
      </c>
      <c r="H59" s="92" t="s">
        <v>529</v>
      </c>
    </row>
    <row r="60" spans="2:6" ht="12.75">
      <c r="B60" s="114">
        <v>2</v>
      </c>
      <c r="C60" s="38"/>
      <c r="D60" s="289"/>
      <c r="E60" s="289"/>
      <c r="F60" s="38"/>
    </row>
    <row r="61" spans="2:6" ht="12.75">
      <c r="B61" s="114">
        <v>3</v>
      </c>
      <c r="C61" s="38"/>
      <c r="D61" s="289"/>
      <c r="E61" s="289"/>
      <c r="F61" s="38"/>
    </row>
    <row r="62" spans="2:6" ht="12.75">
      <c r="B62" s="114"/>
      <c r="C62" s="38"/>
      <c r="D62" s="289"/>
      <c r="E62" s="289"/>
      <c r="F62" s="38"/>
    </row>
    <row r="63" spans="2:6" ht="12.75">
      <c r="B63" s="114"/>
      <c r="C63" s="410" t="s">
        <v>559</v>
      </c>
      <c r="D63" s="289"/>
      <c r="E63" s="289"/>
      <c r="F63" s="38"/>
    </row>
    <row r="64" spans="2:8" ht="12.75">
      <c r="B64" s="114">
        <v>1</v>
      </c>
      <c r="C64" s="38"/>
      <c r="D64" s="289"/>
      <c r="E64" s="289">
        <v>0</v>
      </c>
      <c r="F64" s="38">
        <v>0</v>
      </c>
      <c r="H64" s="92" t="s">
        <v>529</v>
      </c>
    </row>
    <row r="65" spans="2:6" ht="12.75">
      <c r="B65" s="114">
        <v>2</v>
      </c>
      <c r="C65" s="38"/>
      <c r="D65" s="289"/>
      <c r="E65" s="289"/>
      <c r="F65" s="38"/>
    </row>
    <row r="66" spans="2:6" ht="12.75">
      <c r="B66" s="114">
        <v>3</v>
      </c>
      <c r="C66" s="38"/>
      <c r="D66" s="289"/>
      <c r="E66" s="38"/>
      <c r="F66" s="289"/>
    </row>
    <row r="67" spans="2:6" ht="12.75">
      <c r="B67" s="114"/>
      <c r="C67" s="38"/>
      <c r="D67" s="289"/>
      <c r="E67" s="38"/>
      <c r="F67" s="289"/>
    </row>
    <row r="68" spans="2:6" ht="12.75">
      <c r="B68" s="114"/>
      <c r="C68" s="351"/>
      <c r="D68" s="351"/>
      <c r="E68" s="443"/>
      <c r="F68" s="351"/>
    </row>
    <row r="69" spans="2:6" ht="15.75" customHeight="1" thickBot="1">
      <c r="B69" s="342" t="s">
        <v>560</v>
      </c>
      <c r="C69" s="338"/>
      <c r="D69" s="361"/>
      <c r="E69" s="444">
        <f>SUM(E54:E68)</f>
        <v>0</v>
      </c>
      <c r="F69" s="42">
        <f>SUM(F54:F68)</f>
        <v>0</v>
      </c>
    </row>
    <row r="70" ht="13.5" thickTop="1"/>
    <row r="71" ht="13.5" thickBot="1"/>
    <row r="72" spans="2:6" ht="17.25" thickBot="1" thickTop="1">
      <c r="B72" s="767" t="s">
        <v>232</v>
      </c>
      <c r="C72" s="865" t="s">
        <v>561</v>
      </c>
      <c r="D72" s="764" t="s">
        <v>348</v>
      </c>
      <c r="E72" s="863" t="str">
        <f>+'S-18'!E71:F71</f>
        <v>OTHERS IF ANY</v>
      </c>
      <c r="F72" s="864"/>
    </row>
    <row r="73" spans="2:6" ht="26.25" customHeight="1" thickBot="1">
      <c r="B73" s="769"/>
      <c r="C73" s="866"/>
      <c r="D73" s="771"/>
      <c r="E73" s="388" t="s">
        <v>555</v>
      </c>
      <c r="F73" s="388" t="s">
        <v>556</v>
      </c>
    </row>
    <row r="74" spans="2:6" ht="13.5" thickTop="1">
      <c r="B74" s="624"/>
      <c r="C74" s="623" t="s">
        <v>557</v>
      </c>
      <c r="D74" s="350"/>
      <c r="E74" s="442"/>
      <c r="F74" s="350"/>
    </row>
    <row r="75" spans="2:8" ht="12.75">
      <c r="B75" s="114">
        <v>1</v>
      </c>
      <c r="C75" s="38"/>
      <c r="D75" s="289"/>
      <c r="E75" s="289">
        <v>0</v>
      </c>
      <c r="F75" s="38">
        <v>0</v>
      </c>
      <c r="H75" s="92" t="s">
        <v>529</v>
      </c>
    </row>
    <row r="76" spans="2:6" ht="12.75">
      <c r="B76" s="114">
        <v>2</v>
      </c>
      <c r="C76" s="38"/>
      <c r="D76" s="289"/>
      <c r="E76" s="289"/>
      <c r="F76" s="38"/>
    </row>
    <row r="77" spans="2:6" ht="12.75">
      <c r="B77" s="114">
        <v>3</v>
      </c>
      <c r="C77" s="38"/>
      <c r="D77" s="289"/>
      <c r="E77" s="289"/>
      <c r="F77" s="38"/>
    </row>
    <row r="78" spans="2:6" ht="12.75">
      <c r="B78" s="114"/>
      <c r="C78" s="38"/>
      <c r="D78" s="289"/>
      <c r="E78" s="289"/>
      <c r="F78" s="38"/>
    </row>
    <row r="79" spans="2:6" ht="12.75">
      <c r="B79" s="114"/>
      <c r="C79" s="410" t="s">
        <v>558</v>
      </c>
      <c r="D79" s="289"/>
      <c r="E79" s="289"/>
      <c r="F79" s="38"/>
    </row>
    <row r="80" spans="2:8" ht="12.75">
      <c r="B80" s="114">
        <v>1</v>
      </c>
      <c r="C80" s="38"/>
      <c r="D80" s="289"/>
      <c r="E80" s="289">
        <v>0</v>
      </c>
      <c r="F80" s="38">
        <v>0</v>
      </c>
      <c r="H80" s="92" t="s">
        <v>529</v>
      </c>
    </row>
    <row r="81" spans="2:6" ht="12.75">
      <c r="B81" s="114">
        <v>2</v>
      </c>
      <c r="C81" s="38"/>
      <c r="D81" s="289"/>
      <c r="E81" s="289"/>
      <c r="F81" s="38"/>
    </row>
    <row r="82" spans="2:6" ht="12.75">
      <c r="B82" s="114">
        <v>3</v>
      </c>
      <c r="C82" s="38"/>
      <c r="D82" s="289"/>
      <c r="E82" s="289"/>
      <c r="F82" s="38"/>
    </row>
    <row r="83" spans="2:6" ht="12.75">
      <c r="B83" s="114"/>
      <c r="C83" s="38"/>
      <c r="D83" s="289"/>
      <c r="E83" s="289"/>
      <c r="F83" s="38"/>
    </row>
    <row r="84" spans="2:6" ht="12.75">
      <c r="B84" s="114"/>
      <c r="C84" s="410" t="s">
        <v>559</v>
      </c>
      <c r="D84" s="289"/>
      <c r="E84" s="289"/>
      <c r="F84" s="38"/>
    </row>
    <row r="85" spans="2:8" ht="12.75">
      <c r="B85" s="114">
        <v>1</v>
      </c>
      <c r="C85" s="38"/>
      <c r="D85" s="289"/>
      <c r="E85" s="289">
        <v>0</v>
      </c>
      <c r="F85" s="38">
        <v>0</v>
      </c>
      <c r="H85" s="92" t="s">
        <v>529</v>
      </c>
    </row>
    <row r="86" spans="2:6" ht="12.75">
      <c r="B86" s="114">
        <v>2</v>
      </c>
      <c r="C86" s="38"/>
      <c r="D86" s="289"/>
      <c r="E86" s="289"/>
      <c r="F86" s="38"/>
    </row>
    <row r="87" spans="2:6" ht="12.75">
      <c r="B87" s="114">
        <v>3</v>
      </c>
      <c r="C87" s="38"/>
      <c r="D87" s="289"/>
      <c r="E87" s="38"/>
      <c r="F87" s="289"/>
    </row>
    <row r="88" spans="2:6" ht="12.75">
      <c r="B88" s="114"/>
      <c r="C88" s="38"/>
      <c r="D88" s="289"/>
      <c r="E88" s="38"/>
      <c r="F88" s="289"/>
    </row>
    <row r="89" spans="2:6" ht="12.75">
      <c r="B89" s="114"/>
      <c r="C89" s="351"/>
      <c r="D89" s="351"/>
      <c r="E89" s="443"/>
      <c r="F89" s="351"/>
    </row>
    <row r="90" spans="2:6" ht="15.75" customHeight="1" thickBot="1">
      <c r="B90" s="342" t="s">
        <v>560</v>
      </c>
      <c r="C90" s="338"/>
      <c r="D90" s="361"/>
      <c r="E90" s="444">
        <f>SUM(E75:E89)</f>
        <v>0</v>
      </c>
      <c r="F90" s="42">
        <f>SUM(F75:F89)</f>
        <v>0</v>
      </c>
    </row>
    <row r="91" ht="13.5" thickTop="1"/>
  </sheetData>
  <sheetProtection/>
  <mergeCells count="19">
    <mergeCell ref="B72:B73"/>
    <mergeCell ref="C72:C73"/>
    <mergeCell ref="D72:D73"/>
    <mergeCell ref="E72:F72"/>
    <mergeCell ref="B2:F2"/>
    <mergeCell ref="B4:F4"/>
    <mergeCell ref="B5:F5"/>
    <mergeCell ref="B10:B11"/>
    <mergeCell ref="C10:C11"/>
    <mergeCell ref="D10:D11"/>
    <mergeCell ref="E10:F10"/>
    <mergeCell ref="B31:B32"/>
    <mergeCell ref="C31:C32"/>
    <mergeCell ref="D31:D32"/>
    <mergeCell ref="E31:F31"/>
    <mergeCell ref="B51:B52"/>
    <mergeCell ref="C51:C52"/>
    <mergeCell ref="D51:D52"/>
    <mergeCell ref="E51:F51"/>
  </mergeCells>
  <printOptions/>
  <pageMargins left="0.17" right="0.16" top="0.29" bottom="0.27" header="0.21" footer="0.18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N4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.1484375" style="3" customWidth="1"/>
    <col min="2" max="2" width="2.8515625" style="3" customWidth="1"/>
    <col min="3" max="3" width="2.28125" style="3" customWidth="1"/>
    <col min="4" max="4" width="6.8515625" style="3" customWidth="1"/>
    <col min="5" max="5" width="24.28125" style="3" customWidth="1"/>
    <col min="6" max="6" width="16.00390625" style="3" bestFit="1" customWidth="1"/>
    <col min="7" max="7" width="16.00390625" style="3" hidden="1" customWidth="1"/>
    <col min="8" max="9" width="10.57421875" style="3" customWidth="1"/>
    <col min="10" max="10" width="11.28125" style="3" customWidth="1"/>
    <col min="11" max="12" width="10.57421875" style="3" customWidth="1"/>
    <col min="13" max="13" width="17.00390625" style="3" customWidth="1"/>
    <col min="14" max="14" width="2.57421875" style="3" customWidth="1"/>
    <col min="15" max="15" width="2.28125" style="3" customWidth="1"/>
    <col min="16" max="16" width="17.8515625" style="3" customWidth="1"/>
    <col min="17" max="16384" width="9.140625" style="3" customWidth="1"/>
  </cols>
  <sheetData>
    <row r="2" spans="3:13" ht="15" customHeight="1">
      <c r="C2" s="667" t="s">
        <v>89</v>
      </c>
      <c r="D2" s="667"/>
      <c r="E2" s="667"/>
      <c r="F2" s="667"/>
      <c r="G2" s="667"/>
      <c r="H2" s="667"/>
      <c r="I2" s="667"/>
      <c r="J2" s="667"/>
      <c r="K2" s="667"/>
      <c r="L2" s="667"/>
      <c r="M2" s="667"/>
    </row>
    <row r="3" ht="13.5" thickBot="1">
      <c r="D3" s="76"/>
    </row>
    <row r="4" spans="3:14" ht="8.25" customHeight="1" thickTop="1">
      <c r="C4" s="63"/>
      <c r="E4" s="50"/>
      <c r="F4" s="50"/>
      <c r="G4" s="50"/>
      <c r="H4" s="50"/>
      <c r="I4" s="50"/>
      <c r="J4" s="50"/>
      <c r="K4" s="50"/>
      <c r="L4" s="50"/>
      <c r="M4" s="50"/>
      <c r="N4" s="32"/>
    </row>
    <row r="5" spans="3:14" ht="12.75">
      <c r="C5" s="6"/>
      <c r="D5" s="4" t="s">
        <v>112</v>
      </c>
      <c r="E5" s="4"/>
      <c r="F5" s="4"/>
      <c r="G5" s="4"/>
      <c r="H5" s="4"/>
      <c r="I5" s="4"/>
      <c r="J5" s="4" t="s">
        <v>388</v>
      </c>
      <c r="K5" s="4"/>
      <c r="L5" s="4"/>
      <c r="M5" s="4"/>
      <c r="N5" s="5"/>
    </row>
    <row r="6" spans="3:14" ht="12.75"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3:14" ht="12.75">
      <c r="C7" s="6"/>
      <c r="D7" s="4" t="s">
        <v>270</v>
      </c>
      <c r="E7" s="4"/>
      <c r="F7" s="4"/>
      <c r="G7" s="4"/>
      <c r="H7" s="4"/>
      <c r="I7" s="4"/>
      <c r="J7" s="4"/>
      <c r="K7" s="4"/>
      <c r="L7" s="4"/>
      <c r="M7" s="4"/>
      <c r="N7" s="5"/>
    </row>
    <row r="8" spans="3:14" ht="12.75">
      <c r="C8" s="6"/>
      <c r="D8" s="4"/>
      <c r="E8" s="4"/>
      <c r="F8" s="4"/>
      <c r="G8" s="4"/>
      <c r="H8" s="4"/>
      <c r="I8" s="4"/>
      <c r="J8" s="4" t="s">
        <v>271</v>
      </c>
      <c r="K8" s="4"/>
      <c r="L8" s="4"/>
      <c r="M8" s="4"/>
      <c r="N8" s="5"/>
    </row>
    <row r="9" spans="3:14" ht="12.75">
      <c r="C9" s="6"/>
      <c r="D9" s="4"/>
      <c r="E9" s="4"/>
      <c r="F9" s="4"/>
      <c r="G9" s="4"/>
      <c r="H9" s="4"/>
      <c r="I9" s="4"/>
      <c r="J9" s="4" t="s">
        <v>272</v>
      </c>
      <c r="K9" s="4"/>
      <c r="L9" s="4"/>
      <c r="M9" s="4"/>
      <c r="N9" s="5"/>
    </row>
    <row r="10" spans="3:14" ht="12.75">
      <c r="C10" s="6"/>
      <c r="D10" s="4"/>
      <c r="E10" s="4"/>
      <c r="F10" s="4"/>
      <c r="G10" s="4"/>
      <c r="H10" s="4"/>
      <c r="I10" s="4"/>
      <c r="J10" s="4" t="s">
        <v>273</v>
      </c>
      <c r="K10" s="4"/>
      <c r="L10" s="4"/>
      <c r="M10" s="4"/>
      <c r="N10" s="5"/>
    </row>
    <row r="11" spans="3:14" ht="12.75">
      <c r="C11" s="6"/>
      <c r="D11" s="4"/>
      <c r="E11" s="4"/>
      <c r="F11" s="4"/>
      <c r="G11" s="4"/>
      <c r="H11" s="4"/>
      <c r="I11" s="4"/>
      <c r="J11" s="4" t="s">
        <v>274</v>
      </c>
      <c r="K11" s="4"/>
      <c r="L11" s="4"/>
      <c r="M11" s="4"/>
      <c r="N11" s="5"/>
    </row>
    <row r="12" spans="3:14" ht="12.75">
      <c r="C12" s="6"/>
      <c r="D12" s="4" t="s">
        <v>133</v>
      </c>
      <c r="E12" s="4"/>
      <c r="F12" s="4"/>
      <c r="G12" s="4"/>
      <c r="H12" s="4"/>
      <c r="I12" s="4"/>
      <c r="J12" s="4">
        <v>3</v>
      </c>
      <c r="K12" s="4"/>
      <c r="L12" s="4"/>
      <c r="M12" s="4"/>
      <c r="N12" s="5"/>
    </row>
    <row r="13" spans="3:14" ht="12.75"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3:14" ht="12.75">
      <c r="C14" s="6"/>
      <c r="D14" s="71" t="s">
        <v>85</v>
      </c>
      <c r="E14" s="71"/>
      <c r="F14" s="71"/>
      <c r="G14" s="71"/>
      <c r="H14" s="71"/>
      <c r="I14" s="71"/>
      <c r="J14" s="71"/>
      <c r="K14" s="71"/>
      <c r="L14" s="71"/>
      <c r="M14" s="71"/>
      <c r="N14" s="5"/>
    </row>
    <row r="15" spans="3:14" ht="12.75">
      <c r="C15" s="6"/>
      <c r="D15" s="71"/>
      <c r="E15" s="71"/>
      <c r="F15" s="71"/>
      <c r="G15" s="71"/>
      <c r="H15" s="71"/>
      <c r="I15" s="71"/>
      <c r="J15" s="664" t="s">
        <v>277</v>
      </c>
      <c r="K15" s="664"/>
      <c r="L15" s="664"/>
      <c r="M15" s="664"/>
      <c r="N15" s="5"/>
    </row>
    <row r="16" spans="3:14" ht="12.75">
      <c r="C16" s="6"/>
      <c r="D16" s="69" t="s">
        <v>38</v>
      </c>
      <c r="E16" s="673" t="s">
        <v>73</v>
      </c>
      <c r="F16" s="673"/>
      <c r="G16" s="71"/>
      <c r="H16" s="71"/>
      <c r="I16" s="71"/>
      <c r="J16" s="12" t="s">
        <v>278</v>
      </c>
      <c r="K16" s="12" t="s">
        <v>279</v>
      </c>
      <c r="L16" s="12" t="s">
        <v>280</v>
      </c>
      <c r="M16" s="12" t="s">
        <v>281</v>
      </c>
      <c r="N16" s="5"/>
    </row>
    <row r="17" spans="3:14" ht="12.75">
      <c r="C17" s="6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5"/>
    </row>
    <row r="18" spans="3:14" ht="12.75">
      <c r="C18" s="6"/>
      <c r="D18" s="12" t="s">
        <v>60</v>
      </c>
      <c r="E18" s="71" t="s">
        <v>382</v>
      </c>
      <c r="F18" s="71"/>
      <c r="G18" s="71"/>
      <c r="H18" s="71"/>
      <c r="I18" s="71"/>
      <c r="J18" s="12" t="s">
        <v>385</v>
      </c>
      <c r="K18" s="12"/>
      <c r="L18" s="12"/>
      <c r="M18" s="12"/>
      <c r="N18" s="5"/>
    </row>
    <row r="19" spans="3:14" ht="12.75">
      <c r="C19" s="6"/>
      <c r="D19" s="12" t="s">
        <v>61</v>
      </c>
      <c r="E19" s="71" t="s">
        <v>383</v>
      </c>
      <c r="F19" s="71"/>
      <c r="G19" s="71"/>
      <c r="H19" s="71"/>
      <c r="I19" s="71"/>
      <c r="J19" s="12" t="s">
        <v>386</v>
      </c>
      <c r="K19" s="12"/>
      <c r="L19" s="12"/>
      <c r="M19" s="12"/>
      <c r="N19" s="5"/>
    </row>
    <row r="20" spans="3:14" ht="12.75">
      <c r="C20" s="6"/>
      <c r="D20" s="12" t="s">
        <v>62</v>
      </c>
      <c r="E20" s="71" t="s">
        <v>384</v>
      </c>
      <c r="F20" s="71"/>
      <c r="G20" s="71"/>
      <c r="H20" s="71"/>
      <c r="I20" s="71"/>
      <c r="J20" s="12" t="s">
        <v>387</v>
      </c>
      <c r="K20" s="12"/>
      <c r="L20" s="12"/>
      <c r="M20" s="12"/>
      <c r="N20" s="5"/>
    </row>
    <row r="21" spans="3:14" ht="13.5" thickBot="1">
      <c r="C21" s="423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8"/>
    </row>
    <row r="22" spans="3:14" ht="13.5" thickTop="1">
      <c r="C22" s="6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5"/>
    </row>
    <row r="23" spans="3:14" ht="18">
      <c r="C23" s="676" t="s">
        <v>275</v>
      </c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8"/>
    </row>
    <row r="24" spans="3:14" ht="12.75">
      <c r="C24" s="6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5"/>
    </row>
    <row r="25" spans="3:14" ht="12.75">
      <c r="C25" s="72"/>
      <c r="D25" s="73" t="s">
        <v>59</v>
      </c>
      <c r="E25" s="73"/>
      <c r="F25" s="73" t="str">
        <f>+E18</f>
        <v>ABC INSTITUTE OF TECHNOLOGY &amp; SCIENCE</v>
      </c>
      <c r="G25" s="73"/>
      <c r="H25" s="73"/>
      <c r="I25" s="73"/>
      <c r="J25" s="71"/>
      <c r="K25" s="71" t="s">
        <v>276</v>
      </c>
      <c r="L25" s="71"/>
      <c r="M25" s="372" t="str">
        <f>+J18</f>
        <v>AITS</v>
      </c>
      <c r="N25" s="5"/>
    </row>
    <row r="26" spans="2:14" ht="12.75">
      <c r="B26" s="18"/>
      <c r="C26" s="7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2:14" ht="12.75">
      <c r="B27" s="18"/>
      <c r="C27" s="74"/>
      <c r="D27" s="4" t="s">
        <v>283</v>
      </c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2:14" ht="12.75">
      <c r="B28" s="18"/>
      <c r="C28" s="7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2:14" ht="12.75">
      <c r="B29" s="18"/>
      <c r="C29" s="74"/>
      <c r="D29" s="9" t="s">
        <v>282</v>
      </c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2:14" ht="13.5" thickBot="1">
      <c r="B30" s="18"/>
      <c r="C30" s="7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2:14" ht="50.25" customHeight="1" thickTop="1">
      <c r="B31" s="18"/>
      <c r="C31" s="74"/>
      <c r="D31" s="674" t="s">
        <v>87</v>
      </c>
      <c r="E31" s="665" t="s">
        <v>123</v>
      </c>
      <c r="F31" s="50"/>
      <c r="G31" s="50"/>
      <c r="H31" s="50"/>
      <c r="I31" s="50"/>
      <c r="J31" s="50"/>
      <c r="K31" s="50"/>
      <c r="L31" s="50"/>
      <c r="M31" s="668" t="s">
        <v>487</v>
      </c>
      <c r="N31" s="5"/>
    </row>
    <row r="32" spans="2:14" ht="48" customHeight="1" thickBot="1">
      <c r="B32" s="18"/>
      <c r="C32" s="74"/>
      <c r="D32" s="675"/>
      <c r="E32" s="666"/>
      <c r="F32" s="455"/>
      <c r="G32" s="455"/>
      <c r="H32" s="455"/>
      <c r="I32" s="455"/>
      <c r="J32" s="455"/>
      <c r="K32" s="455"/>
      <c r="L32" s="455"/>
      <c r="M32" s="669"/>
      <c r="N32" s="5"/>
    </row>
    <row r="33" spans="2:14" ht="12.75">
      <c r="B33" s="18"/>
      <c r="C33" s="74"/>
      <c r="D33" s="35">
        <v>1</v>
      </c>
      <c r="E33" s="422" t="s">
        <v>524</v>
      </c>
      <c r="M33" s="670">
        <v>0</v>
      </c>
      <c r="N33" s="5"/>
    </row>
    <row r="34" spans="2:14" ht="13.5" thickBot="1">
      <c r="B34" s="18"/>
      <c r="C34" s="74"/>
      <c r="D34" s="70"/>
      <c r="E34" s="22"/>
      <c r="M34" s="671"/>
      <c r="N34" s="5"/>
    </row>
    <row r="35" spans="2:14" ht="15" customHeight="1">
      <c r="B35" s="18"/>
      <c r="C35" s="74"/>
      <c r="D35" s="421">
        <v>2</v>
      </c>
      <c r="E35" s="422" t="s">
        <v>525</v>
      </c>
      <c r="F35" s="420"/>
      <c r="G35" s="420"/>
      <c r="H35" s="420"/>
      <c r="I35" s="420"/>
      <c r="J35" s="420"/>
      <c r="K35" s="420"/>
      <c r="L35" s="420"/>
      <c r="M35" s="670">
        <v>0</v>
      </c>
      <c r="N35" s="5"/>
    </row>
    <row r="36" spans="2:14" ht="15" customHeight="1" thickBot="1">
      <c r="B36" s="18"/>
      <c r="C36" s="74"/>
      <c r="D36" s="456"/>
      <c r="E36" s="457"/>
      <c r="F36" s="455"/>
      <c r="G36" s="455"/>
      <c r="H36" s="455"/>
      <c r="I36" s="455"/>
      <c r="J36" s="455"/>
      <c r="K36" s="455"/>
      <c r="L36" s="455"/>
      <c r="M36" s="671"/>
      <c r="N36" s="5"/>
    </row>
    <row r="37" spans="2:14" ht="12.75">
      <c r="B37" s="18"/>
      <c r="C37" s="74"/>
      <c r="D37" s="421">
        <v>3</v>
      </c>
      <c r="E37" s="422" t="s">
        <v>48</v>
      </c>
      <c r="F37" s="420"/>
      <c r="G37" s="420"/>
      <c r="H37" s="420"/>
      <c r="I37" s="420"/>
      <c r="J37" s="420"/>
      <c r="K37" s="420"/>
      <c r="L37" s="420"/>
      <c r="M37" s="670">
        <v>0</v>
      </c>
      <c r="N37" s="5"/>
    </row>
    <row r="38" spans="2:14" ht="15" customHeight="1" thickBot="1">
      <c r="B38" s="18"/>
      <c r="C38" s="74"/>
      <c r="D38" s="456"/>
      <c r="E38" s="457"/>
      <c r="F38" s="455"/>
      <c r="G38" s="455"/>
      <c r="H38" s="455"/>
      <c r="I38" s="455"/>
      <c r="J38" s="455"/>
      <c r="K38" s="455"/>
      <c r="L38" s="455"/>
      <c r="M38" s="671"/>
      <c r="N38" s="5"/>
    </row>
    <row r="39" spans="2:14" ht="12.75">
      <c r="B39" s="18"/>
      <c r="C39" s="74"/>
      <c r="D39" s="421">
        <v>4</v>
      </c>
      <c r="E39" s="422" t="s">
        <v>49</v>
      </c>
      <c r="F39" s="420"/>
      <c r="G39" s="420"/>
      <c r="H39" s="420"/>
      <c r="I39" s="420"/>
      <c r="J39" s="420"/>
      <c r="K39" s="420"/>
      <c r="L39" s="420"/>
      <c r="M39" s="670">
        <v>0</v>
      </c>
      <c r="N39" s="5"/>
    </row>
    <row r="40" spans="2:14" ht="15" customHeight="1" thickBot="1">
      <c r="B40" s="18"/>
      <c r="C40" s="74"/>
      <c r="D40" s="456"/>
      <c r="E40" s="457"/>
      <c r="F40" s="455"/>
      <c r="G40" s="455"/>
      <c r="H40" s="455"/>
      <c r="I40" s="455"/>
      <c r="J40" s="455"/>
      <c r="K40" s="455"/>
      <c r="L40" s="455"/>
      <c r="M40" s="671"/>
      <c r="N40" s="5"/>
    </row>
    <row r="41" spans="2:14" ht="12.75">
      <c r="B41" s="18"/>
      <c r="C41" s="74"/>
      <c r="D41" s="421">
        <v>5</v>
      </c>
      <c r="E41" s="422" t="s">
        <v>281</v>
      </c>
      <c r="F41" s="420"/>
      <c r="G41" s="420"/>
      <c r="H41" s="420"/>
      <c r="I41" s="420"/>
      <c r="J41" s="420"/>
      <c r="K41" s="420"/>
      <c r="L41" s="420"/>
      <c r="M41" s="670">
        <v>0</v>
      </c>
      <c r="N41" s="5"/>
    </row>
    <row r="42" spans="2:14" ht="15" customHeight="1" thickBot="1">
      <c r="B42" s="18"/>
      <c r="C42" s="74"/>
      <c r="D42" s="458"/>
      <c r="E42" s="459"/>
      <c r="F42" s="7"/>
      <c r="G42" s="7"/>
      <c r="H42" s="7"/>
      <c r="I42" s="7"/>
      <c r="J42" s="7"/>
      <c r="K42" s="7"/>
      <c r="L42" s="7"/>
      <c r="M42" s="672"/>
      <c r="N42" s="5"/>
    </row>
    <row r="43" spans="2:14" ht="6.75" customHeight="1" thickBot="1" thickTop="1">
      <c r="B43" s="18"/>
      <c r="C43" s="75"/>
      <c r="D43" s="7"/>
      <c r="E43" s="7"/>
      <c r="F43" s="7"/>
      <c r="G43" s="7"/>
      <c r="H43" s="7"/>
      <c r="I43" s="7"/>
      <c r="J43" s="164"/>
      <c r="K43" s="7"/>
      <c r="L43" s="7"/>
      <c r="M43" s="7"/>
      <c r="N43" s="8"/>
    </row>
    <row r="44" spans="2:3" ht="9" customHeight="1" thickTop="1">
      <c r="B44" s="18"/>
      <c r="C44" s="18"/>
    </row>
    <row r="45" spans="2:3" ht="12.75">
      <c r="B45" s="18"/>
      <c r="C45" s="18"/>
    </row>
    <row r="46" spans="2:3" ht="12.75">
      <c r="B46" s="18"/>
      <c r="C46" s="18"/>
    </row>
  </sheetData>
  <sheetProtection/>
  <mergeCells count="12">
    <mergeCell ref="M39:M40"/>
    <mergeCell ref="C23:N23"/>
    <mergeCell ref="J15:M15"/>
    <mergeCell ref="E31:E32"/>
    <mergeCell ref="C2:M2"/>
    <mergeCell ref="M31:M32"/>
    <mergeCell ref="M33:M34"/>
    <mergeCell ref="M41:M42"/>
    <mergeCell ref="M35:M36"/>
    <mergeCell ref="E16:F16"/>
    <mergeCell ref="D31:D32"/>
    <mergeCell ref="M37:M38"/>
  </mergeCells>
  <printOptions/>
  <pageMargins left="0.16" right="0.22" top="0.53" bottom="0.54" header="0.3" footer="0.3"/>
  <pageSetup horizontalDpi="600" verticalDpi="600" orientation="portrait" paperSize="5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B2:F8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9.7109375" style="92" customWidth="1"/>
    <col min="2" max="2" width="3.8515625" style="92" customWidth="1"/>
    <col min="3" max="3" width="45.140625" style="92" customWidth="1"/>
    <col min="4" max="4" width="39.140625" style="92" customWidth="1"/>
    <col min="5" max="5" width="21.00390625" style="92" customWidth="1"/>
    <col min="6" max="6" width="21.57421875" style="92" customWidth="1"/>
    <col min="7" max="7" width="2.28125" style="92" customWidth="1"/>
    <col min="8" max="8" width="23.7109375" style="92" bestFit="1" customWidth="1"/>
    <col min="9" max="16384" width="9.140625" style="92" customWidth="1"/>
  </cols>
  <sheetData>
    <row r="1" ht="15" customHeight="1"/>
    <row r="2" spans="2:6" ht="18">
      <c r="B2" s="762" t="str">
        <f>+'S-6'!B3</f>
        <v>ABC INSTITUTE OF TECHNOLOGY &amp; SCIENCE</v>
      </c>
      <c r="C2" s="762"/>
      <c r="D2" s="762"/>
      <c r="E2" s="762"/>
      <c r="F2" s="762"/>
    </row>
    <row r="3" ht="15" customHeight="1"/>
    <row r="4" spans="2:6" ht="15">
      <c r="B4" s="871" t="s">
        <v>505</v>
      </c>
      <c r="C4" s="871"/>
      <c r="D4" s="871"/>
      <c r="E4" s="871"/>
      <c r="F4" s="871"/>
    </row>
    <row r="5" spans="2:6" ht="18">
      <c r="B5" s="763" t="s">
        <v>347</v>
      </c>
      <c r="C5" s="763"/>
      <c r="D5" s="763"/>
      <c r="E5" s="763"/>
      <c r="F5" s="763"/>
    </row>
    <row r="6" spans="2:6" ht="15">
      <c r="B6" s="426"/>
      <c r="C6" s="426"/>
      <c r="D6" s="439"/>
      <c r="E6" s="426"/>
      <c r="F6" s="430" t="s">
        <v>234</v>
      </c>
    </row>
    <row r="7" spans="2:6" ht="12.75">
      <c r="B7" s="93"/>
      <c r="C7" s="40"/>
      <c r="D7" s="40"/>
      <c r="E7" s="40"/>
      <c r="F7" s="341" t="str">
        <f>+'S-16'!F6</f>
        <v>AMOUNT IN RUPEES</v>
      </c>
    </row>
    <row r="8" spans="2:5" ht="12.75">
      <c r="B8" s="93"/>
      <c r="C8" s="40"/>
      <c r="D8" s="40"/>
      <c r="E8" s="40"/>
    </row>
    <row r="9" spans="2:6" ht="15.75" thickBot="1">
      <c r="B9" s="93"/>
      <c r="C9" s="40"/>
      <c r="D9" s="40"/>
      <c r="E9" s="40" t="str">
        <f>+'S-16'!D8</f>
        <v>CET CODE</v>
      </c>
      <c r="F9" s="473" t="str">
        <f>+'S-16'!F8</f>
        <v>AITS</v>
      </c>
    </row>
    <row r="10" spans="2:6" ht="17.25" thickBot="1" thickTop="1">
      <c r="B10" s="767" t="s">
        <v>232</v>
      </c>
      <c r="C10" s="865" t="s">
        <v>296</v>
      </c>
      <c r="D10" s="764" t="s">
        <v>348</v>
      </c>
      <c r="E10" s="863" t="str">
        <f>+'S-16'!D9</f>
        <v> B.TECH</v>
      </c>
      <c r="F10" s="864"/>
    </row>
    <row r="11" spans="2:6" ht="26.25" customHeight="1" thickBot="1">
      <c r="B11" s="769"/>
      <c r="C11" s="866"/>
      <c r="D11" s="771"/>
      <c r="E11" s="441" t="s">
        <v>237</v>
      </c>
      <c r="F11" s="242" t="s">
        <v>238</v>
      </c>
    </row>
    <row r="12" spans="2:6" ht="13.5" thickTop="1">
      <c r="B12" s="114"/>
      <c r="C12" s="265"/>
      <c r="D12" s="350"/>
      <c r="E12" s="442"/>
      <c r="F12" s="37"/>
    </row>
    <row r="13" spans="2:6" ht="12.75">
      <c r="B13" s="114"/>
      <c r="C13" s="39"/>
      <c r="D13" s="289"/>
      <c r="E13" s="38">
        <v>0</v>
      </c>
      <c r="F13" s="37">
        <v>0</v>
      </c>
    </row>
    <row r="14" spans="2:6" ht="12.75">
      <c r="B14" s="114"/>
      <c r="C14" s="39"/>
      <c r="D14" s="289"/>
      <c r="E14" s="38"/>
      <c r="F14" s="37"/>
    </row>
    <row r="15" spans="2:6" ht="12.75">
      <c r="B15" s="114"/>
      <c r="C15" s="39"/>
      <c r="D15" s="289"/>
      <c r="E15" s="38"/>
      <c r="F15" s="37"/>
    </row>
    <row r="16" spans="2:6" ht="12.75">
      <c r="B16" s="114"/>
      <c r="C16" s="39"/>
      <c r="D16" s="289"/>
      <c r="E16" s="38"/>
      <c r="F16" s="37"/>
    </row>
    <row r="17" spans="2:6" ht="12.75">
      <c r="B17" s="114"/>
      <c r="C17" s="39"/>
      <c r="D17" s="289"/>
      <c r="E17" s="38"/>
      <c r="F17" s="37"/>
    </row>
    <row r="18" spans="2:6" ht="12.75">
      <c r="B18" s="114"/>
      <c r="C18" s="39"/>
      <c r="D18" s="289"/>
      <c r="E18" s="38"/>
      <c r="F18" s="37"/>
    </row>
    <row r="19" spans="2:6" ht="12.75">
      <c r="B19" s="114"/>
      <c r="C19" s="39"/>
      <c r="D19" s="289"/>
      <c r="E19" s="38"/>
      <c r="F19" s="37"/>
    </row>
    <row r="20" spans="2:6" ht="12.75">
      <c r="B20" s="114"/>
      <c r="C20" s="39"/>
      <c r="D20" s="289"/>
      <c r="E20" s="38"/>
      <c r="F20" s="37"/>
    </row>
    <row r="21" spans="2:6" ht="12.75">
      <c r="B21" s="114"/>
      <c r="C21" s="39"/>
      <c r="D21" s="289"/>
      <c r="E21" s="38"/>
      <c r="F21" s="37"/>
    </row>
    <row r="22" spans="2:6" ht="12.75">
      <c r="B22" s="114"/>
      <c r="C22" s="39"/>
      <c r="D22" s="289"/>
      <c r="E22" s="38"/>
      <c r="F22" s="37"/>
    </row>
    <row r="23" spans="2:6" ht="12.75">
      <c r="B23" s="114"/>
      <c r="C23" s="357"/>
      <c r="D23" s="351"/>
      <c r="E23" s="443"/>
      <c r="F23" s="37"/>
    </row>
    <row r="24" spans="2:6" ht="15.75" customHeight="1" thickBot="1">
      <c r="B24" s="342" t="s">
        <v>236</v>
      </c>
      <c r="C24" s="338"/>
      <c r="D24" s="361"/>
      <c r="E24" s="444">
        <f>SUM(E13:E23)</f>
        <v>0</v>
      </c>
      <c r="F24" s="42">
        <f>SUM(F13:F23)</f>
        <v>0</v>
      </c>
    </row>
    <row r="25" ht="13.5" thickTop="1"/>
    <row r="26" spans="5:6" ht="13.5" thickBot="1">
      <c r="E26" s="92" t="str">
        <f>+E9</f>
        <v>CET CODE</v>
      </c>
      <c r="F26" s="463" t="str">
        <f>+F9</f>
        <v>AITS</v>
      </c>
    </row>
    <row r="27" spans="2:6" ht="17.25" thickBot="1" thickTop="1">
      <c r="B27" s="767" t="s">
        <v>232</v>
      </c>
      <c r="C27" s="865" t="str">
        <f>+C10</f>
        <v>NATURE OF THE PROPOSED EXPENDITURE</v>
      </c>
      <c r="D27" s="869" t="str">
        <f>+D10</f>
        <v>PURPOSE</v>
      </c>
      <c r="E27" s="863" t="str">
        <f>+'S-16'!D40</f>
        <v> M.TECH</v>
      </c>
      <c r="F27" s="864"/>
    </row>
    <row r="28" spans="2:6" ht="26.25" customHeight="1" thickBot="1">
      <c r="B28" s="769"/>
      <c r="C28" s="866"/>
      <c r="D28" s="870"/>
      <c r="E28" s="441" t="s">
        <v>237</v>
      </c>
      <c r="F28" s="242" t="s">
        <v>238</v>
      </c>
    </row>
    <row r="29" spans="2:6" ht="13.5" thickTop="1">
      <c r="B29" s="114"/>
      <c r="C29" s="265"/>
      <c r="D29" s="350"/>
      <c r="E29" s="442"/>
      <c r="F29" s="37"/>
    </row>
    <row r="30" spans="2:6" ht="12.75">
      <c r="B30" s="114"/>
      <c r="C30" s="39"/>
      <c r="D30" s="289"/>
      <c r="E30" s="38">
        <v>0</v>
      </c>
      <c r="F30" s="37">
        <v>0</v>
      </c>
    </row>
    <row r="31" spans="2:6" ht="12.75">
      <c r="B31" s="114"/>
      <c r="C31" s="39"/>
      <c r="D31" s="289"/>
      <c r="E31" s="38"/>
      <c r="F31" s="37"/>
    </row>
    <row r="32" spans="2:6" ht="12.75">
      <c r="B32" s="114"/>
      <c r="C32" s="39"/>
      <c r="D32" s="289"/>
      <c r="E32" s="38"/>
      <c r="F32" s="37"/>
    </row>
    <row r="33" spans="2:6" ht="12.75">
      <c r="B33" s="114"/>
      <c r="C33" s="39"/>
      <c r="D33" s="289"/>
      <c r="E33" s="38"/>
      <c r="F33" s="37"/>
    </row>
    <row r="34" spans="2:6" ht="12.75">
      <c r="B34" s="114"/>
      <c r="C34" s="39"/>
      <c r="D34" s="289"/>
      <c r="E34" s="38"/>
      <c r="F34" s="37"/>
    </row>
    <row r="35" spans="2:6" ht="12.75">
      <c r="B35" s="114"/>
      <c r="C35" s="39"/>
      <c r="D35" s="289"/>
      <c r="E35" s="38"/>
      <c r="F35" s="37"/>
    </row>
    <row r="36" spans="2:6" ht="12.75">
      <c r="B36" s="114"/>
      <c r="C36" s="39"/>
      <c r="D36" s="289"/>
      <c r="E36" s="38"/>
      <c r="F36" s="37"/>
    </row>
    <row r="37" spans="2:6" ht="12.75">
      <c r="B37" s="114"/>
      <c r="C37" s="39"/>
      <c r="D37" s="289"/>
      <c r="E37" s="38"/>
      <c r="F37" s="37"/>
    </row>
    <row r="38" spans="2:6" ht="12.75">
      <c r="B38" s="114"/>
      <c r="C38" s="39"/>
      <c r="D38" s="289"/>
      <c r="E38" s="38"/>
      <c r="F38" s="37"/>
    </row>
    <row r="39" spans="2:6" ht="12.75">
      <c r="B39" s="114"/>
      <c r="C39" s="39"/>
      <c r="D39" s="289"/>
      <c r="E39" s="38"/>
      <c r="F39" s="37"/>
    </row>
    <row r="40" spans="2:6" ht="12.75">
      <c r="B40" s="114"/>
      <c r="C40" s="357"/>
      <c r="D40" s="351"/>
      <c r="E40" s="443"/>
      <c r="F40" s="358"/>
    </row>
    <row r="41" spans="2:6" ht="15.75" customHeight="1" thickBot="1">
      <c r="B41" s="342" t="s">
        <v>236</v>
      </c>
      <c r="C41" s="338"/>
      <c r="D41" s="361"/>
      <c r="E41" s="444">
        <f>SUM(E30:E40)</f>
        <v>0</v>
      </c>
      <c r="F41" s="42">
        <f>SUM(F30:F40)</f>
        <v>0</v>
      </c>
    </row>
    <row r="42" ht="13.5" thickTop="1"/>
    <row r="44" ht="15.75">
      <c r="F44" s="362" t="str">
        <f>+F6</f>
        <v>SCHEDULE -18</v>
      </c>
    </row>
    <row r="45" ht="12.75">
      <c r="F45" s="425" t="str">
        <f>+F7</f>
        <v>AMOUNT IN RUPEES</v>
      </c>
    </row>
    <row r="46" spans="5:6" ht="13.5" thickBot="1">
      <c r="E46" s="92" t="str">
        <f>+E26</f>
        <v>CET CODE</v>
      </c>
      <c r="F46" s="463" t="str">
        <f>+F26</f>
        <v>AITS</v>
      </c>
    </row>
    <row r="47" spans="2:6" ht="17.25" thickBot="1" thickTop="1">
      <c r="B47" s="767" t="s">
        <v>232</v>
      </c>
      <c r="C47" s="865" t="str">
        <f>+C27</f>
        <v>NATURE OF THE PROPOSED EXPENDITURE</v>
      </c>
      <c r="D47" s="764" t="str">
        <f>+D27</f>
        <v>PURPOSE</v>
      </c>
      <c r="E47" s="863" t="str">
        <f>+'S-16'!D79</f>
        <v>MCA</v>
      </c>
      <c r="F47" s="864"/>
    </row>
    <row r="48" spans="2:6" ht="26.25" customHeight="1" thickBot="1">
      <c r="B48" s="769"/>
      <c r="C48" s="866"/>
      <c r="D48" s="771"/>
      <c r="E48" s="441" t="s">
        <v>237</v>
      </c>
      <c r="F48" s="242" t="s">
        <v>238</v>
      </c>
    </row>
    <row r="49" spans="2:6" ht="13.5" thickTop="1">
      <c r="B49" s="114"/>
      <c r="C49" s="265"/>
      <c r="D49" s="350"/>
      <c r="E49" s="442"/>
      <c r="F49" s="37"/>
    </row>
    <row r="50" spans="2:6" ht="12.75">
      <c r="B50" s="114"/>
      <c r="C50" s="39"/>
      <c r="D50" s="289"/>
      <c r="E50" s="38">
        <v>0</v>
      </c>
      <c r="F50" s="37">
        <v>0</v>
      </c>
    </row>
    <row r="51" spans="2:6" ht="12.75">
      <c r="B51" s="114"/>
      <c r="C51" s="39"/>
      <c r="D51" s="289"/>
      <c r="E51" s="38"/>
      <c r="F51" s="37"/>
    </row>
    <row r="52" spans="2:6" ht="12.75">
      <c r="B52" s="114"/>
      <c r="C52" s="39"/>
      <c r="D52" s="289"/>
      <c r="E52" s="38"/>
      <c r="F52" s="37"/>
    </row>
    <row r="53" spans="2:6" ht="12.75">
      <c r="B53" s="114"/>
      <c r="C53" s="39"/>
      <c r="D53" s="289"/>
      <c r="E53" s="38"/>
      <c r="F53" s="37"/>
    </row>
    <row r="54" spans="2:6" ht="12.75">
      <c r="B54" s="114"/>
      <c r="C54" s="39"/>
      <c r="D54" s="289"/>
      <c r="E54" s="38"/>
      <c r="F54" s="37"/>
    </row>
    <row r="55" spans="2:6" ht="12.75">
      <c r="B55" s="114"/>
      <c r="C55" s="357"/>
      <c r="D55" s="351"/>
      <c r="E55" s="443"/>
      <c r="F55" s="37"/>
    </row>
    <row r="56" spans="2:6" ht="15.75" customHeight="1" thickBot="1">
      <c r="B56" s="342" t="s">
        <v>236</v>
      </c>
      <c r="C56" s="338"/>
      <c r="D56" s="361"/>
      <c r="E56" s="444">
        <f>SUM(E50:E55)</f>
        <v>0</v>
      </c>
      <c r="F56" s="42">
        <f>SUM(F50:F55)</f>
        <v>0</v>
      </c>
    </row>
    <row r="57" ht="13.5" thickTop="1"/>
    <row r="58" spans="5:6" ht="13.5" thickBot="1">
      <c r="E58" s="92" t="str">
        <f>+E46</f>
        <v>CET CODE</v>
      </c>
      <c r="F58" s="463" t="str">
        <f>+F46</f>
        <v>AITS</v>
      </c>
    </row>
    <row r="59" spans="2:6" ht="17.25" thickBot="1" thickTop="1">
      <c r="B59" s="767" t="s">
        <v>232</v>
      </c>
      <c r="C59" s="865" t="str">
        <f>+C47</f>
        <v>NATURE OF THE PROPOSED EXPENDITURE</v>
      </c>
      <c r="D59" s="764" t="str">
        <f>+D47</f>
        <v>PURPOSE</v>
      </c>
      <c r="E59" s="863" t="str">
        <f>+'S-16'!D110</f>
        <v>MBA</v>
      </c>
      <c r="F59" s="864"/>
    </row>
    <row r="60" spans="2:6" ht="26.25" customHeight="1" thickBot="1">
      <c r="B60" s="769"/>
      <c r="C60" s="866"/>
      <c r="D60" s="771"/>
      <c r="E60" s="441" t="s">
        <v>237</v>
      </c>
      <c r="F60" s="242" t="s">
        <v>238</v>
      </c>
    </row>
    <row r="61" spans="2:6" ht="13.5" thickTop="1">
      <c r="B61" s="114"/>
      <c r="C61" s="265"/>
      <c r="D61" s="350"/>
      <c r="E61" s="442"/>
      <c r="F61" s="37"/>
    </row>
    <row r="62" spans="2:6" ht="12.75">
      <c r="B62" s="114"/>
      <c r="C62" s="39"/>
      <c r="D62" s="289"/>
      <c r="E62" s="38"/>
      <c r="F62" s="37"/>
    </row>
    <row r="63" spans="2:6" ht="12.75">
      <c r="B63" s="114"/>
      <c r="C63" s="39"/>
      <c r="D63" s="289"/>
      <c r="E63" s="38"/>
      <c r="F63" s="37"/>
    </row>
    <row r="64" spans="2:6" ht="12.75">
      <c r="B64" s="114"/>
      <c r="C64" s="39"/>
      <c r="D64" s="289"/>
      <c r="E64" s="38"/>
      <c r="F64" s="37"/>
    </row>
    <row r="65" spans="2:6" ht="12.75">
      <c r="B65" s="114"/>
      <c r="C65" s="39"/>
      <c r="D65" s="289"/>
      <c r="E65" s="38"/>
      <c r="F65" s="37"/>
    </row>
    <row r="66" spans="2:6" ht="12.75">
      <c r="B66" s="114"/>
      <c r="C66" s="39"/>
      <c r="D66" s="289"/>
      <c r="E66" s="38"/>
      <c r="F66" s="37"/>
    </row>
    <row r="67" spans="2:6" ht="12.75">
      <c r="B67" s="114"/>
      <c r="C67" s="357"/>
      <c r="D67" s="351"/>
      <c r="E67" s="443"/>
      <c r="F67" s="37"/>
    </row>
    <row r="68" spans="2:6" ht="15.75" customHeight="1" thickBot="1">
      <c r="B68" s="342" t="s">
        <v>236</v>
      </c>
      <c r="C68" s="338"/>
      <c r="D68" s="361"/>
      <c r="E68" s="444">
        <f>SUM(E62:E67)</f>
        <v>0</v>
      </c>
      <c r="F68" s="42">
        <f>SUM(F62:F67)</f>
        <v>0</v>
      </c>
    </row>
    <row r="69" ht="13.5" thickTop="1"/>
    <row r="70" spans="5:6" ht="13.5" thickBot="1">
      <c r="E70" s="92" t="str">
        <f>+E58</f>
        <v>CET CODE</v>
      </c>
      <c r="F70" s="463" t="str">
        <f>+F58</f>
        <v>AITS</v>
      </c>
    </row>
    <row r="71" spans="2:6" ht="17.25" thickBot="1" thickTop="1">
      <c r="B71" s="767" t="s">
        <v>232</v>
      </c>
      <c r="C71" s="865" t="str">
        <f>+C59</f>
        <v>NATURE OF THE PROPOSED EXPENDITURE</v>
      </c>
      <c r="D71" s="764" t="str">
        <f>+D59</f>
        <v>PURPOSE</v>
      </c>
      <c r="E71" s="863" t="str">
        <f>+'S-16'!D141</f>
        <v>OTHERS IF ANY</v>
      </c>
      <c r="F71" s="864"/>
    </row>
    <row r="72" spans="2:6" ht="26.25" customHeight="1" thickBot="1">
      <c r="B72" s="769"/>
      <c r="C72" s="866"/>
      <c r="D72" s="771"/>
      <c r="E72" s="441" t="s">
        <v>237</v>
      </c>
      <c r="F72" s="242" t="s">
        <v>238</v>
      </c>
    </row>
    <row r="73" spans="2:6" ht="13.5" thickTop="1">
      <c r="B73" s="114"/>
      <c r="C73" s="265"/>
      <c r="D73" s="350"/>
      <c r="E73" s="442"/>
      <c r="F73" s="37"/>
    </row>
    <row r="74" spans="2:6" ht="12.75">
      <c r="B74" s="114"/>
      <c r="C74" s="39"/>
      <c r="D74" s="289"/>
      <c r="E74" s="38"/>
      <c r="F74" s="37"/>
    </row>
    <row r="75" spans="2:6" ht="12.75">
      <c r="B75" s="114"/>
      <c r="C75" s="39"/>
      <c r="D75" s="289"/>
      <c r="E75" s="38"/>
      <c r="F75" s="37"/>
    </row>
    <row r="76" spans="2:6" ht="12.75">
      <c r="B76" s="114"/>
      <c r="C76" s="39"/>
      <c r="D76" s="289"/>
      <c r="E76" s="38"/>
      <c r="F76" s="37"/>
    </row>
    <row r="77" spans="2:6" ht="12.75">
      <c r="B77" s="114"/>
      <c r="C77" s="39"/>
      <c r="D77" s="289"/>
      <c r="E77" s="38"/>
      <c r="F77" s="37"/>
    </row>
    <row r="78" spans="2:6" ht="12.75">
      <c r="B78" s="114"/>
      <c r="C78" s="39"/>
      <c r="D78" s="289"/>
      <c r="E78" s="38"/>
      <c r="F78" s="37"/>
    </row>
    <row r="79" spans="2:6" ht="12.75">
      <c r="B79" s="114"/>
      <c r="C79" s="39"/>
      <c r="D79" s="289"/>
      <c r="E79" s="38"/>
      <c r="F79" s="37"/>
    </row>
    <row r="80" spans="2:6" ht="12.75">
      <c r="B80" s="114"/>
      <c r="C80" s="357"/>
      <c r="D80" s="351"/>
      <c r="E80" s="443"/>
      <c r="F80" s="37"/>
    </row>
    <row r="81" spans="2:6" ht="15.75" customHeight="1" thickBot="1">
      <c r="B81" s="342" t="s">
        <v>236</v>
      </c>
      <c r="C81" s="338"/>
      <c r="D81" s="361"/>
      <c r="E81" s="444">
        <f>SUM(E74:E80)</f>
        <v>0</v>
      </c>
      <c r="F81" s="42">
        <f>SUM(F74:F80)</f>
        <v>0</v>
      </c>
    </row>
    <row r="82" ht="13.5" thickTop="1"/>
  </sheetData>
  <sheetProtection/>
  <mergeCells count="23">
    <mergeCell ref="B2:F2"/>
    <mergeCell ref="B4:F4"/>
    <mergeCell ref="B10:B11"/>
    <mergeCell ref="C10:C11"/>
    <mergeCell ref="B27:B28"/>
    <mergeCell ref="C27:C28"/>
    <mergeCell ref="B5:F5"/>
    <mergeCell ref="D71:D72"/>
    <mergeCell ref="B71:B72"/>
    <mergeCell ref="C71:C72"/>
    <mergeCell ref="E10:F10"/>
    <mergeCell ref="E71:F71"/>
    <mergeCell ref="E59:F59"/>
    <mergeCell ref="E47:F47"/>
    <mergeCell ref="C59:C60"/>
    <mergeCell ref="D47:D48"/>
    <mergeCell ref="D59:D60"/>
    <mergeCell ref="B47:B48"/>
    <mergeCell ref="C47:C48"/>
    <mergeCell ref="B59:B60"/>
    <mergeCell ref="D10:D11"/>
    <mergeCell ref="D27:D28"/>
    <mergeCell ref="E27:F27"/>
  </mergeCells>
  <printOptions/>
  <pageMargins left="0.17" right="0.16" top="0.29" bottom="0.27" header="0.21" footer="0.18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2:J9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9.7109375" style="92" customWidth="1"/>
    <col min="2" max="2" width="5.7109375" style="271" bestFit="1" customWidth="1"/>
    <col min="3" max="3" width="19.57421875" style="92" bestFit="1" customWidth="1"/>
    <col min="4" max="4" width="8.57421875" style="92" bestFit="1" customWidth="1"/>
    <col min="5" max="5" width="12.8515625" style="92" bestFit="1" customWidth="1"/>
    <col min="6" max="9" width="15.28125" style="92" customWidth="1"/>
    <col min="10" max="10" width="3.57421875" style="92" customWidth="1"/>
    <col min="11" max="17" width="11.28125" style="92" customWidth="1"/>
    <col min="18" max="16384" width="9.140625" style="92" customWidth="1"/>
  </cols>
  <sheetData>
    <row r="2" spans="2:9" ht="18">
      <c r="B2" s="216" t="str">
        <f>+'S-13'!B2</f>
        <v>ABC INSTITUTE OF TECHNOLOGY &amp; SCIENCE</v>
      </c>
      <c r="H2" s="738" t="s">
        <v>259</v>
      </c>
      <c r="I2" s="738"/>
    </row>
    <row r="3" spans="8:9" ht="15">
      <c r="H3" s="750" t="str">
        <f>+'S-18'!F7</f>
        <v>AMOUNT IN RUPEES</v>
      </c>
      <c r="I3" s="750"/>
    </row>
    <row r="4" spans="2:10" ht="18">
      <c r="B4" s="763" t="s">
        <v>506</v>
      </c>
      <c r="C4" s="763"/>
      <c r="D4" s="763"/>
      <c r="E4" s="763"/>
      <c r="F4" s="763"/>
      <c r="G4" s="763"/>
      <c r="H4" s="763"/>
      <c r="I4" s="763"/>
      <c r="J4" s="281"/>
    </row>
    <row r="5" spans="3:8" ht="15">
      <c r="C5" s="141"/>
      <c r="D5" s="141"/>
      <c r="E5" s="141"/>
      <c r="F5" s="141"/>
      <c r="G5" s="141" t="str">
        <f>+'S-13'!G6</f>
        <v>CET CODE</v>
      </c>
      <c r="H5" s="463" t="str">
        <f>+'S-13'!I6</f>
        <v>AITS</v>
      </c>
    </row>
    <row r="6" spans="3:8" ht="16.5" thickBot="1">
      <c r="C6" s="141"/>
      <c r="D6" s="141"/>
      <c r="E6" s="141"/>
      <c r="F6" s="141"/>
      <c r="G6" s="141"/>
      <c r="H6" s="450" t="str">
        <f>+'S-13'!B3</f>
        <v> B.TECH</v>
      </c>
    </row>
    <row r="7" spans="2:9" ht="39" thickTop="1">
      <c r="B7" s="872" t="s">
        <v>38</v>
      </c>
      <c r="C7" s="874" t="s">
        <v>64</v>
      </c>
      <c r="D7" s="874" t="s">
        <v>75</v>
      </c>
      <c r="E7" s="874" t="s">
        <v>82</v>
      </c>
      <c r="F7" s="272" t="s">
        <v>78</v>
      </c>
      <c r="G7" s="272" t="s">
        <v>76</v>
      </c>
      <c r="H7" s="272" t="s">
        <v>77</v>
      </c>
      <c r="I7" s="273" t="s">
        <v>79</v>
      </c>
    </row>
    <row r="8" spans="2:9" ht="12.75">
      <c r="B8" s="873"/>
      <c r="C8" s="875"/>
      <c r="D8" s="875"/>
      <c r="E8" s="875"/>
      <c r="F8" s="274" t="s">
        <v>60</v>
      </c>
      <c r="G8" s="274" t="s">
        <v>61</v>
      </c>
      <c r="H8" s="274" t="s">
        <v>62</v>
      </c>
      <c r="I8" s="275" t="s">
        <v>71</v>
      </c>
    </row>
    <row r="9" spans="2:9" ht="15">
      <c r="B9" s="276"/>
      <c r="C9" s="277"/>
      <c r="D9" s="277"/>
      <c r="E9" s="277"/>
      <c r="F9" s="277">
        <v>0</v>
      </c>
      <c r="G9" s="93">
        <v>12500000</v>
      </c>
      <c r="H9" s="40">
        <v>1250000</v>
      </c>
      <c r="I9" s="117">
        <f>+F9+G9-H9</f>
        <v>11250000</v>
      </c>
    </row>
    <row r="10" spans="2:9" ht="15">
      <c r="B10" s="276"/>
      <c r="C10" s="278"/>
      <c r="D10" s="278"/>
      <c r="E10" s="278"/>
      <c r="F10" s="278">
        <v>0</v>
      </c>
      <c r="G10" s="40"/>
      <c r="H10" s="40"/>
      <c r="I10" s="117">
        <f>+F10+G10-H10</f>
        <v>0</v>
      </c>
    </row>
    <row r="11" spans="2:9" ht="15">
      <c r="B11" s="276"/>
      <c r="C11" s="116"/>
      <c r="D11" s="116"/>
      <c r="E11" s="116"/>
      <c r="F11" s="116">
        <v>0</v>
      </c>
      <c r="G11" s="40"/>
      <c r="H11" s="169"/>
      <c r="I11" s="117">
        <f>+F11+G11-H11</f>
        <v>0</v>
      </c>
    </row>
    <row r="12" spans="2:9" ht="15">
      <c r="B12" s="276"/>
      <c r="C12" s="116"/>
      <c r="D12" s="116"/>
      <c r="E12" s="116"/>
      <c r="F12" s="116">
        <v>0</v>
      </c>
      <c r="G12" s="40"/>
      <c r="H12" s="169"/>
      <c r="I12" s="117">
        <f>+F12+G12-H12</f>
        <v>0</v>
      </c>
    </row>
    <row r="13" spans="2:9" ht="15">
      <c r="B13" s="276"/>
      <c r="C13" s="116"/>
      <c r="D13" s="116"/>
      <c r="E13" s="116"/>
      <c r="F13" s="116">
        <v>0</v>
      </c>
      <c r="G13" s="40"/>
      <c r="H13" s="169"/>
      <c r="I13" s="117">
        <f>+F13+G13-H13</f>
        <v>0</v>
      </c>
    </row>
    <row r="14" spans="2:9" ht="15">
      <c r="B14" s="276"/>
      <c r="C14" s="116"/>
      <c r="D14" s="116"/>
      <c r="E14" s="116"/>
      <c r="F14" s="116"/>
      <c r="G14" s="116"/>
      <c r="H14" s="116"/>
      <c r="I14" s="117"/>
    </row>
    <row r="15" spans="2:9" ht="13.5" thickBot="1">
      <c r="B15" s="876" t="s">
        <v>56</v>
      </c>
      <c r="C15" s="877"/>
      <c r="D15" s="279"/>
      <c r="E15" s="279"/>
      <c r="F15" s="280">
        <f>SUM(F9:F14)</f>
        <v>0</v>
      </c>
      <c r="G15" s="280">
        <f>SUM(G9:G14)</f>
        <v>12500000</v>
      </c>
      <c r="H15" s="280">
        <f>SUM(H9:H14)</f>
        <v>1250000</v>
      </c>
      <c r="I15" s="51">
        <f>SUM(I9:I14)</f>
        <v>11250000</v>
      </c>
    </row>
    <row r="16" ht="15.75" thickTop="1"/>
    <row r="18" ht="16.5" thickBot="1">
      <c r="H18" s="362" t="str">
        <f>+'S-13'!B28</f>
        <v> M.TECH</v>
      </c>
    </row>
    <row r="19" spans="2:9" ht="39" thickTop="1">
      <c r="B19" s="872" t="s">
        <v>38</v>
      </c>
      <c r="C19" s="874" t="s">
        <v>64</v>
      </c>
      <c r="D19" s="874" t="s">
        <v>75</v>
      </c>
      <c r="E19" s="874" t="s">
        <v>82</v>
      </c>
      <c r="F19" s="272" t="s">
        <v>78</v>
      </c>
      <c r="G19" s="272" t="s">
        <v>76</v>
      </c>
      <c r="H19" s="272" t="s">
        <v>77</v>
      </c>
      <c r="I19" s="273" t="s">
        <v>79</v>
      </c>
    </row>
    <row r="20" spans="2:9" ht="12.75">
      <c r="B20" s="873"/>
      <c r="C20" s="875"/>
      <c r="D20" s="875"/>
      <c r="E20" s="875"/>
      <c r="F20" s="274" t="s">
        <v>60</v>
      </c>
      <c r="G20" s="274" t="s">
        <v>61</v>
      </c>
      <c r="H20" s="274" t="s">
        <v>62</v>
      </c>
      <c r="I20" s="275" t="s">
        <v>71</v>
      </c>
    </row>
    <row r="21" spans="2:9" ht="15">
      <c r="B21" s="276"/>
      <c r="C21" s="277"/>
      <c r="D21" s="277"/>
      <c r="E21" s="277"/>
      <c r="F21" s="277">
        <v>1000000</v>
      </c>
      <c r="G21" s="93">
        <v>250000</v>
      </c>
      <c r="H21" s="40">
        <v>125000</v>
      </c>
      <c r="I21" s="117">
        <f>+F21+G21-H21</f>
        <v>1125000</v>
      </c>
    </row>
    <row r="22" spans="2:9" ht="15">
      <c r="B22" s="276"/>
      <c r="C22" s="278"/>
      <c r="D22" s="278"/>
      <c r="E22" s="278"/>
      <c r="F22" s="278">
        <v>0</v>
      </c>
      <c r="G22" s="40"/>
      <c r="H22" s="40"/>
      <c r="I22" s="117">
        <f>+F22+G22-H22</f>
        <v>0</v>
      </c>
    </row>
    <row r="23" spans="2:9" ht="15">
      <c r="B23" s="276"/>
      <c r="C23" s="116"/>
      <c r="D23" s="116"/>
      <c r="E23" s="116"/>
      <c r="F23" s="116">
        <v>0</v>
      </c>
      <c r="G23" s="40"/>
      <c r="H23" s="169"/>
      <c r="I23" s="117">
        <f>+F23+G23-H23</f>
        <v>0</v>
      </c>
    </row>
    <row r="24" spans="2:9" ht="15">
      <c r="B24" s="276"/>
      <c r="C24" s="116"/>
      <c r="D24" s="116"/>
      <c r="E24" s="116"/>
      <c r="F24" s="116">
        <v>0</v>
      </c>
      <c r="G24" s="40"/>
      <c r="H24" s="169"/>
      <c r="I24" s="117">
        <f>+F24+G24-H24</f>
        <v>0</v>
      </c>
    </row>
    <row r="25" spans="2:9" ht="15">
      <c r="B25" s="276"/>
      <c r="C25" s="116"/>
      <c r="D25" s="116"/>
      <c r="E25" s="116"/>
      <c r="F25" s="116">
        <v>0</v>
      </c>
      <c r="G25" s="40"/>
      <c r="H25" s="169"/>
      <c r="I25" s="117">
        <f>+F25+G25-H25</f>
        <v>0</v>
      </c>
    </row>
    <row r="26" spans="2:9" ht="15">
      <c r="B26" s="276"/>
      <c r="C26" s="116"/>
      <c r="D26" s="116"/>
      <c r="E26" s="116"/>
      <c r="F26" s="116"/>
      <c r="G26" s="116"/>
      <c r="H26" s="116"/>
      <c r="I26" s="117"/>
    </row>
    <row r="27" spans="2:9" ht="13.5" thickBot="1">
      <c r="B27" s="876" t="s">
        <v>56</v>
      </c>
      <c r="C27" s="877"/>
      <c r="D27" s="279"/>
      <c r="E27" s="279"/>
      <c r="F27" s="280">
        <f>SUM(F21:F26)</f>
        <v>1000000</v>
      </c>
      <c r="G27" s="280">
        <f>SUM(G21:G26)</f>
        <v>250000</v>
      </c>
      <c r="H27" s="280">
        <f>SUM(H21:H26)</f>
        <v>125000</v>
      </c>
      <c r="I27" s="51">
        <f>SUM(I21:I26)</f>
        <v>1125000</v>
      </c>
    </row>
    <row r="28" ht="15.75" thickTop="1"/>
    <row r="37" ht="16.5" thickBot="1">
      <c r="H37" s="362" t="str">
        <f>+'S-13'!B51</f>
        <v>MCA</v>
      </c>
    </row>
    <row r="38" spans="2:9" ht="39" thickTop="1">
      <c r="B38" s="872" t="s">
        <v>38</v>
      </c>
      <c r="C38" s="874" t="s">
        <v>64</v>
      </c>
      <c r="D38" s="874" t="s">
        <v>75</v>
      </c>
      <c r="E38" s="874" t="s">
        <v>82</v>
      </c>
      <c r="F38" s="272" t="s">
        <v>78</v>
      </c>
      <c r="G38" s="272" t="s">
        <v>76</v>
      </c>
      <c r="H38" s="272" t="s">
        <v>77</v>
      </c>
      <c r="I38" s="273" t="s">
        <v>79</v>
      </c>
    </row>
    <row r="39" spans="2:9" ht="12.75">
      <c r="B39" s="873"/>
      <c r="C39" s="875"/>
      <c r="D39" s="875"/>
      <c r="E39" s="875"/>
      <c r="F39" s="274" t="s">
        <v>60</v>
      </c>
      <c r="G39" s="274" t="s">
        <v>61</v>
      </c>
      <c r="H39" s="274" t="s">
        <v>62</v>
      </c>
      <c r="I39" s="275" t="s">
        <v>71</v>
      </c>
    </row>
    <row r="40" spans="2:9" ht="15">
      <c r="B40" s="276"/>
      <c r="C40" s="277"/>
      <c r="D40" s="277"/>
      <c r="E40" s="277"/>
      <c r="F40" s="277">
        <v>1000000</v>
      </c>
      <c r="G40" s="93">
        <v>250000</v>
      </c>
      <c r="H40" s="40">
        <v>725000</v>
      </c>
      <c r="I40" s="117">
        <f>+F40+G40-H40</f>
        <v>525000</v>
      </c>
    </row>
    <row r="41" spans="2:9" ht="15">
      <c r="B41" s="276"/>
      <c r="C41" s="278"/>
      <c r="D41" s="278"/>
      <c r="E41" s="278"/>
      <c r="F41" s="278">
        <v>0</v>
      </c>
      <c r="G41" s="40"/>
      <c r="H41" s="40"/>
      <c r="I41" s="117">
        <f>+F41+G41-H41</f>
        <v>0</v>
      </c>
    </row>
    <row r="42" spans="2:9" ht="15">
      <c r="B42" s="276"/>
      <c r="C42" s="116"/>
      <c r="D42" s="116"/>
      <c r="E42" s="116"/>
      <c r="F42" s="116">
        <v>0</v>
      </c>
      <c r="G42" s="40"/>
      <c r="H42" s="169"/>
      <c r="I42" s="117">
        <f>+F42+G42-H42</f>
        <v>0</v>
      </c>
    </row>
    <row r="43" spans="2:9" ht="15">
      <c r="B43" s="276"/>
      <c r="C43" s="116"/>
      <c r="D43" s="116"/>
      <c r="E43" s="116"/>
      <c r="F43" s="116">
        <v>0</v>
      </c>
      <c r="G43" s="40"/>
      <c r="H43" s="169"/>
      <c r="I43" s="117">
        <f>+F43+G43-H43</f>
        <v>0</v>
      </c>
    </row>
    <row r="44" spans="2:9" ht="15">
      <c r="B44" s="276"/>
      <c r="C44" s="116"/>
      <c r="D44" s="116"/>
      <c r="E44" s="116"/>
      <c r="F44" s="116">
        <v>0</v>
      </c>
      <c r="G44" s="40"/>
      <c r="H44" s="169"/>
      <c r="I44" s="117">
        <f>+F44+G44-H44</f>
        <v>0</v>
      </c>
    </row>
    <row r="45" spans="2:9" ht="15">
      <c r="B45" s="276"/>
      <c r="C45" s="116"/>
      <c r="D45" s="116"/>
      <c r="E45" s="116"/>
      <c r="F45" s="116"/>
      <c r="G45" s="116"/>
      <c r="H45" s="116"/>
      <c r="I45" s="117"/>
    </row>
    <row r="46" spans="2:9" ht="13.5" thickBot="1">
      <c r="B46" s="876" t="s">
        <v>56</v>
      </c>
      <c r="C46" s="877"/>
      <c r="D46" s="279"/>
      <c r="E46" s="279"/>
      <c r="F46" s="280">
        <f>SUM(F40:F45)</f>
        <v>1000000</v>
      </c>
      <c r="G46" s="280">
        <f>SUM(G40:G45)</f>
        <v>250000</v>
      </c>
      <c r="H46" s="280">
        <f>SUM(H40:H45)</f>
        <v>725000</v>
      </c>
      <c r="I46" s="51">
        <f>SUM(I40:I45)</f>
        <v>525000</v>
      </c>
    </row>
    <row r="47" ht="15.75" thickTop="1"/>
    <row r="48" ht="16.5" thickBot="1">
      <c r="H48" s="362" t="str">
        <f>+'S-13'!B75</f>
        <v>MBA</v>
      </c>
    </row>
    <row r="49" spans="2:9" ht="39" thickTop="1">
      <c r="B49" s="872" t="s">
        <v>38</v>
      </c>
      <c r="C49" s="874" t="s">
        <v>64</v>
      </c>
      <c r="D49" s="874" t="s">
        <v>75</v>
      </c>
      <c r="E49" s="874" t="s">
        <v>82</v>
      </c>
      <c r="F49" s="272" t="s">
        <v>78</v>
      </c>
      <c r="G49" s="272" t="s">
        <v>76</v>
      </c>
      <c r="H49" s="272" t="s">
        <v>77</v>
      </c>
      <c r="I49" s="273" t="s">
        <v>79</v>
      </c>
    </row>
    <row r="50" spans="2:9" ht="12.75">
      <c r="B50" s="873"/>
      <c r="C50" s="875"/>
      <c r="D50" s="875"/>
      <c r="E50" s="875"/>
      <c r="F50" s="274" t="s">
        <v>60</v>
      </c>
      <c r="G50" s="274" t="s">
        <v>61</v>
      </c>
      <c r="H50" s="274" t="s">
        <v>62</v>
      </c>
      <c r="I50" s="275" t="s">
        <v>71</v>
      </c>
    </row>
    <row r="51" spans="2:9" ht="15">
      <c r="B51" s="276"/>
      <c r="C51" s="277"/>
      <c r="D51" s="277"/>
      <c r="E51" s="277"/>
      <c r="F51" s="277">
        <v>1000000</v>
      </c>
      <c r="G51" s="93">
        <v>250000</v>
      </c>
      <c r="H51" s="40">
        <v>625000</v>
      </c>
      <c r="I51" s="117">
        <f>+F51+G51-H51</f>
        <v>625000</v>
      </c>
    </row>
    <row r="52" spans="2:9" ht="15">
      <c r="B52" s="276"/>
      <c r="C52" s="278"/>
      <c r="D52" s="278"/>
      <c r="E52" s="278"/>
      <c r="F52" s="278">
        <v>0</v>
      </c>
      <c r="G52" s="40"/>
      <c r="H52" s="40"/>
      <c r="I52" s="117">
        <f>+F52+G52-H52</f>
        <v>0</v>
      </c>
    </row>
    <row r="53" spans="2:9" ht="15">
      <c r="B53" s="276"/>
      <c r="C53" s="116"/>
      <c r="D53" s="116"/>
      <c r="E53" s="116"/>
      <c r="F53" s="116">
        <v>0</v>
      </c>
      <c r="G53" s="40"/>
      <c r="H53" s="169"/>
      <c r="I53" s="117">
        <f>+F53+G53-H53</f>
        <v>0</v>
      </c>
    </row>
    <row r="54" spans="2:9" ht="15">
      <c r="B54" s="276"/>
      <c r="C54" s="116"/>
      <c r="D54" s="116"/>
      <c r="E54" s="116"/>
      <c r="F54" s="116">
        <v>0</v>
      </c>
      <c r="G54" s="40"/>
      <c r="H54" s="169"/>
      <c r="I54" s="117">
        <f>+F54+G54-H54</f>
        <v>0</v>
      </c>
    </row>
    <row r="55" spans="2:9" ht="15">
      <c r="B55" s="276"/>
      <c r="C55" s="116"/>
      <c r="D55" s="116"/>
      <c r="E55" s="116"/>
      <c r="F55" s="116">
        <v>0</v>
      </c>
      <c r="G55" s="40"/>
      <c r="H55" s="169"/>
      <c r="I55" s="117">
        <f>+F55+G55-H55</f>
        <v>0</v>
      </c>
    </row>
    <row r="56" spans="2:9" ht="15">
      <c r="B56" s="276"/>
      <c r="C56" s="116"/>
      <c r="D56" s="116"/>
      <c r="E56" s="116"/>
      <c r="F56" s="116"/>
      <c r="G56" s="116"/>
      <c r="H56" s="116"/>
      <c r="I56" s="117"/>
    </row>
    <row r="57" spans="2:9" ht="13.5" thickBot="1">
      <c r="B57" s="876" t="s">
        <v>56</v>
      </c>
      <c r="C57" s="877"/>
      <c r="D57" s="279"/>
      <c r="E57" s="279"/>
      <c r="F57" s="280">
        <f>SUM(F51:F56)</f>
        <v>1000000</v>
      </c>
      <c r="G57" s="280">
        <f>SUM(G51:G56)</f>
        <v>250000</v>
      </c>
      <c r="H57" s="280">
        <f>SUM(H51:H56)</f>
        <v>625000</v>
      </c>
      <c r="I57" s="51">
        <f>SUM(I51:I56)</f>
        <v>625000</v>
      </c>
    </row>
    <row r="58" ht="15.75" thickTop="1"/>
    <row r="59" ht="16.5" thickBot="1">
      <c r="H59" s="362" t="str">
        <f>+'S-13'!B103</f>
        <v>OTHERS IF ANY</v>
      </c>
    </row>
    <row r="60" spans="2:9" ht="39" thickTop="1">
      <c r="B60" s="872" t="s">
        <v>38</v>
      </c>
      <c r="C60" s="874" t="s">
        <v>64</v>
      </c>
      <c r="D60" s="874" t="s">
        <v>75</v>
      </c>
      <c r="E60" s="874" t="s">
        <v>82</v>
      </c>
      <c r="F60" s="272" t="s">
        <v>78</v>
      </c>
      <c r="G60" s="272" t="s">
        <v>76</v>
      </c>
      <c r="H60" s="272" t="s">
        <v>77</v>
      </c>
      <c r="I60" s="273" t="s">
        <v>79</v>
      </c>
    </row>
    <row r="61" spans="2:9" ht="12.75">
      <c r="B61" s="873"/>
      <c r="C61" s="875"/>
      <c r="D61" s="875"/>
      <c r="E61" s="875"/>
      <c r="F61" s="274" t="s">
        <v>60</v>
      </c>
      <c r="G61" s="274" t="s">
        <v>61</v>
      </c>
      <c r="H61" s="274" t="s">
        <v>62</v>
      </c>
      <c r="I61" s="275" t="s">
        <v>71</v>
      </c>
    </row>
    <row r="62" spans="2:9" ht="15">
      <c r="B62" s="276"/>
      <c r="C62" s="277"/>
      <c r="D62" s="277"/>
      <c r="E62" s="277"/>
      <c r="F62" s="277">
        <v>1000000</v>
      </c>
      <c r="G62" s="93">
        <v>250000</v>
      </c>
      <c r="H62" s="40">
        <v>125000</v>
      </c>
      <c r="I62" s="117">
        <f>+F62+G62-H62</f>
        <v>1125000</v>
      </c>
    </row>
    <row r="63" spans="2:9" ht="15">
      <c r="B63" s="276"/>
      <c r="C63" s="278"/>
      <c r="D63" s="278"/>
      <c r="E63" s="278"/>
      <c r="F63" s="278">
        <v>0</v>
      </c>
      <c r="G63" s="40"/>
      <c r="H63" s="40"/>
      <c r="I63" s="117">
        <f>+F63+G63-H63</f>
        <v>0</v>
      </c>
    </row>
    <row r="64" spans="2:9" ht="15">
      <c r="B64" s="276"/>
      <c r="C64" s="116"/>
      <c r="D64" s="116"/>
      <c r="E64" s="116"/>
      <c r="F64" s="116">
        <v>0</v>
      </c>
      <c r="G64" s="40"/>
      <c r="H64" s="169"/>
      <c r="I64" s="117">
        <f>+F64+G64-H64</f>
        <v>0</v>
      </c>
    </row>
    <row r="65" spans="2:9" ht="15">
      <c r="B65" s="276"/>
      <c r="C65" s="116"/>
      <c r="D65" s="116"/>
      <c r="E65" s="116"/>
      <c r="F65" s="116">
        <v>0</v>
      </c>
      <c r="G65" s="40"/>
      <c r="H65" s="169"/>
      <c r="I65" s="117">
        <f>+F65+G65-H65</f>
        <v>0</v>
      </c>
    </row>
    <row r="66" spans="2:9" ht="15">
      <c r="B66" s="276"/>
      <c r="C66" s="116"/>
      <c r="D66" s="116"/>
      <c r="E66" s="116"/>
      <c r="F66" s="116">
        <v>0</v>
      </c>
      <c r="G66" s="40"/>
      <c r="H66" s="169"/>
      <c r="I66" s="117">
        <f>+F66+G66-H66</f>
        <v>0</v>
      </c>
    </row>
    <row r="67" spans="2:9" ht="15">
      <c r="B67" s="276"/>
      <c r="C67" s="116"/>
      <c r="D67" s="116"/>
      <c r="E67" s="116"/>
      <c r="F67" s="116"/>
      <c r="G67" s="116"/>
      <c r="H67" s="116"/>
      <c r="I67" s="117"/>
    </row>
    <row r="68" spans="2:9" ht="13.5" thickBot="1">
      <c r="B68" s="876" t="s">
        <v>56</v>
      </c>
      <c r="C68" s="877"/>
      <c r="D68" s="279"/>
      <c r="E68" s="279"/>
      <c r="F68" s="280">
        <f>SUM(F62:F67)</f>
        <v>1000000</v>
      </c>
      <c r="G68" s="280">
        <f>SUM(G62:G67)</f>
        <v>250000</v>
      </c>
      <c r="H68" s="280">
        <f>SUM(H62:H67)</f>
        <v>125000</v>
      </c>
      <c r="I68" s="51">
        <f>SUM(I62:I67)</f>
        <v>1125000</v>
      </c>
    </row>
    <row r="69" ht="24" customHeight="1" thickTop="1"/>
    <row r="70" ht="15">
      <c r="B70" s="271" t="s">
        <v>81</v>
      </c>
    </row>
    <row r="72" ht="12.75">
      <c r="B72" s="92"/>
    </row>
    <row r="75" spans="2:9" ht="15.75">
      <c r="B75" s="878" t="str">
        <f>+'S-22'!B2:G2</f>
        <v>XYZ TRUST</v>
      </c>
      <c r="C75" s="878"/>
      <c r="D75" s="878"/>
      <c r="E75" s="878"/>
      <c r="F75" s="878"/>
      <c r="G75" s="878"/>
      <c r="H75" s="878"/>
      <c r="I75" s="878"/>
    </row>
    <row r="76" spans="8:9" ht="15">
      <c r="H76" s="750" t="str">
        <f>+H3</f>
        <v>AMOUNT IN RUPEES</v>
      </c>
      <c r="I76" s="750"/>
    </row>
    <row r="77" spans="2:10" ht="12.75">
      <c r="B77" s="879" t="s">
        <v>407</v>
      </c>
      <c r="C77" s="879"/>
      <c r="D77" s="879"/>
      <c r="E77" s="879"/>
      <c r="F77" s="879"/>
      <c r="G77" s="879"/>
      <c r="H77" s="879"/>
      <c r="I77" s="879"/>
      <c r="J77" s="281"/>
    </row>
    <row r="78" spans="3:8" ht="15.75" thickBot="1">
      <c r="C78" s="141"/>
      <c r="D78" s="141"/>
      <c r="E78" s="141"/>
      <c r="F78" s="141"/>
      <c r="G78" s="141"/>
      <c r="H78" s="365"/>
    </row>
    <row r="79" spans="2:9" ht="39" thickTop="1">
      <c r="B79" s="872" t="s">
        <v>38</v>
      </c>
      <c r="C79" s="874" t="s">
        <v>64</v>
      </c>
      <c r="D79" s="874" t="s">
        <v>75</v>
      </c>
      <c r="E79" s="874" t="s">
        <v>82</v>
      </c>
      <c r="F79" s="272" t="s">
        <v>78</v>
      </c>
      <c r="G79" s="272" t="s">
        <v>76</v>
      </c>
      <c r="H79" s="272" t="s">
        <v>77</v>
      </c>
      <c r="I79" s="273" t="s">
        <v>79</v>
      </c>
    </row>
    <row r="80" spans="2:9" ht="12.75">
      <c r="B80" s="873"/>
      <c r="C80" s="875"/>
      <c r="D80" s="875"/>
      <c r="E80" s="875"/>
      <c r="F80" s="274" t="s">
        <v>60</v>
      </c>
      <c r="G80" s="274" t="s">
        <v>61</v>
      </c>
      <c r="H80" s="274" t="s">
        <v>62</v>
      </c>
      <c r="I80" s="275" t="s">
        <v>71</v>
      </c>
    </row>
    <row r="81" spans="2:9" ht="15">
      <c r="B81" s="276"/>
      <c r="C81" s="277"/>
      <c r="D81" s="277"/>
      <c r="E81" s="277"/>
      <c r="F81" s="277">
        <v>3975000</v>
      </c>
      <c r="G81" s="93">
        <v>250000</v>
      </c>
      <c r="H81" s="40">
        <v>125000</v>
      </c>
      <c r="I81" s="117">
        <f>+F81+G81-H81</f>
        <v>4100000</v>
      </c>
    </row>
    <row r="82" spans="2:9" ht="15">
      <c r="B82" s="276"/>
      <c r="C82" s="278"/>
      <c r="D82" s="278"/>
      <c r="E82" s="278"/>
      <c r="F82" s="278">
        <v>0</v>
      </c>
      <c r="G82" s="40"/>
      <c r="H82" s="40"/>
      <c r="I82" s="117">
        <f>+F82+G82-H82</f>
        <v>0</v>
      </c>
    </row>
    <row r="83" spans="2:9" ht="15">
      <c r="B83" s="276"/>
      <c r="C83" s="116"/>
      <c r="D83" s="116"/>
      <c r="E83" s="116"/>
      <c r="F83" s="116">
        <v>0</v>
      </c>
      <c r="G83" s="40"/>
      <c r="H83" s="169"/>
      <c r="I83" s="117">
        <f>+F83+G83-H83</f>
        <v>0</v>
      </c>
    </row>
    <row r="84" spans="2:9" ht="15">
      <c r="B84" s="276"/>
      <c r="C84" s="116"/>
      <c r="D84" s="116"/>
      <c r="E84" s="116"/>
      <c r="F84" s="116">
        <v>0</v>
      </c>
      <c r="G84" s="40"/>
      <c r="H84" s="169"/>
      <c r="I84" s="117">
        <f>+F84+G84-H84</f>
        <v>0</v>
      </c>
    </row>
    <row r="85" spans="2:9" ht="15">
      <c r="B85" s="276"/>
      <c r="C85" s="116"/>
      <c r="D85" s="116"/>
      <c r="E85" s="116"/>
      <c r="F85" s="116">
        <v>0</v>
      </c>
      <c r="G85" s="40"/>
      <c r="H85" s="169"/>
      <c r="I85" s="117">
        <f>+F85+G85-H85</f>
        <v>0</v>
      </c>
    </row>
    <row r="86" spans="2:9" ht="15">
      <c r="B86" s="276"/>
      <c r="C86" s="116"/>
      <c r="D86" s="116"/>
      <c r="E86" s="116"/>
      <c r="F86" s="116"/>
      <c r="G86" s="116"/>
      <c r="H86" s="116"/>
      <c r="I86" s="117"/>
    </row>
    <row r="87" spans="2:9" ht="13.5" thickBot="1">
      <c r="B87" s="876" t="s">
        <v>56</v>
      </c>
      <c r="C87" s="877"/>
      <c r="D87" s="279"/>
      <c r="E87" s="279"/>
      <c r="F87" s="280">
        <f>SUM(F81:F86)</f>
        <v>3975000</v>
      </c>
      <c r="G87" s="280">
        <f>SUM(G81:G86)</f>
        <v>250000</v>
      </c>
      <c r="H87" s="280">
        <f>SUM(H81:H86)</f>
        <v>125000</v>
      </c>
      <c r="I87" s="51">
        <f>SUM(I81:I86)</f>
        <v>4100000</v>
      </c>
    </row>
    <row r="88" ht="15.75" thickTop="1"/>
    <row r="90" ht="15">
      <c r="B90" s="271" t="s">
        <v>81</v>
      </c>
    </row>
  </sheetData>
  <sheetProtection/>
  <mergeCells count="36">
    <mergeCell ref="H2:I2"/>
    <mergeCell ref="H3:I3"/>
    <mergeCell ref="B4:I4"/>
    <mergeCell ref="B7:B8"/>
    <mergeCell ref="C7:C8"/>
    <mergeCell ref="B15:C15"/>
    <mergeCell ref="D7:D8"/>
    <mergeCell ref="E7:E8"/>
    <mergeCell ref="B87:C87"/>
    <mergeCell ref="B75:I75"/>
    <mergeCell ref="H76:I76"/>
    <mergeCell ref="B77:I77"/>
    <mergeCell ref="B79:B80"/>
    <mergeCell ref="C79:C80"/>
    <mergeCell ref="D79:D80"/>
    <mergeCell ref="E79:E80"/>
    <mergeCell ref="B57:C57"/>
    <mergeCell ref="B19:B20"/>
    <mergeCell ref="C19:C20"/>
    <mergeCell ref="D19:D20"/>
    <mergeCell ref="E19:E20"/>
    <mergeCell ref="B27:C27"/>
    <mergeCell ref="B38:B39"/>
    <mergeCell ref="C38:C39"/>
    <mergeCell ref="D38:D39"/>
    <mergeCell ref="E38:E39"/>
    <mergeCell ref="B60:B61"/>
    <mergeCell ref="C60:C61"/>
    <mergeCell ref="D60:D61"/>
    <mergeCell ref="E60:E61"/>
    <mergeCell ref="B68:C68"/>
    <mergeCell ref="B46:C46"/>
    <mergeCell ref="B49:B50"/>
    <mergeCell ref="C49:C50"/>
    <mergeCell ref="D49:D50"/>
    <mergeCell ref="E49:E50"/>
  </mergeCells>
  <printOptions gridLines="1"/>
  <pageMargins left="0.27" right="0.16" top="0.28" bottom="0.21" header="0.23" footer="0.16"/>
  <pageSetup horizontalDpi="600" verticalDpi="60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C2:I62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2.57421875" style="92" customWidth="1"/>
    <col min="2" max="2" width="9.7109375" style="92" customWidth="1"/>
    <col min="3" max="3" width="5.7109375" style="271" bestFit="1" customWidth="1"/>
    <col min="4" max="4" width="21.8515625" style="92" customWidth="1"/>
    <col min="5" max="5" width="12.8515625" style="92" bestFit="1" customWidth="1"/>
    <col min="6" max="6" width="12.8515625" style="92" customWidth="1"/>
    <col min="7" max="7" width="19.00390625" style="92" bestFit="1" customWidth="1"/>
    <col min="8" max="8" width="18.00390625" style="92" bestFit="1" customWidth="1"/>
    <col min="9" max="9" width="17.57421875" style="92" customWidth="1"/>
    <col min="10" max="10" width="11.28125" style="92" customWidth="1"/>
    <col min="11" max="11" width="13.421875" style="92" customWidth="1"/>
    <col min="12" max="16" width="11.28125" style="92" customWidth="1"/>
    <col min="17" max="16384" width="9.140625" style="92" customWidth="1"/>
  </cols>
  <sheetData>
    <row r="2" spans="3:9" ht="18">
      <c r="C2" s="270" t="str">
        <f>+'S-19'!B2</f>
        <v>ABC INSTITUTE OF TECHNOLOGY &amp; SCIENCE</v>
      </c>
      <c r="H2" s="738" t="s">
        <v>260</v>
      </c>
      <c r="I2" s="738"/>
    </row>
    <row r="3" spans="8:9" ht="15">
      <c r="H3" s="750" t="str">
        <f>+'S-19'!H3:I3</f>
        <v>AMOUNT IN RUPEES</v>
      </c>
      <c r="I3" s="750"/>
    </row>
    <row r="4" spans="8:9" ht="15">
      <c r="H4" s="247"/>
      <c r="I4" s="247"/>
    </row>
    <row r="5" spans="3:9" ht="15.75">
      <c r="C5" s="448" t="s">
        <v>507</v>
      </c>
      <c r="D5" s="448"/>
      <c r="E5" s="448"/>
      <c r="F5" s="448"/>
      <c r="G5" s="448"/>
      <c r="H5" s="448"/>
      <c r="I5" s="448"/>
    </row>
    <row r="6" spans="4:8" ht="15.75" thickBot="1">
      <c r="D6" s="141"/>
      <c r="E6" s="141"/>
      <c r="F6" s="141"/>
      <c r="G6" s="92" t="str">
        <f>+'S-19'!G5</f>
        <v>CET CODE</v>
      </c>
      <c r="H6" s="463" t="str">
        <f>+'S-19'!H5</f>
        <v>AITS</v>
      </c>
    </row>
    <row r="7" spans="3:8" ht="51.75" thickTop="1">
      <c r="C7" s="881" t="s">
        <v>38</v>
      </c>
      <c r="D7" s="874" t="s">
        <v>72</v>
      </c>
      <c r="E7" s="286" t="s">
        <v>67</v>
      </c>
      <c r="F7" s="272" t="s">
        <v>68</v>
      </c>
      <c r="G7" s="286" t="s">
        <v>69</v>
      </c>
      <c r="H7" s="273" t="s">
        <v>70</v>
      </c>
    </row>
    <row r="8" spans="3:8" ht="12.75">
      <c r="C8" s="882"/>
      <c r="D8" s="875"/>
      <c r="E8" s="287" t="s">
        <v>60</v>
      </c>
      <c r="F8" s="274" t="s">
        <v>61</v>
      </c>
      <c r="G8" s="287" t="s">
        <v>62</v>
      </c>
      <c r="H8" s="275" t="s">
        <v>71</v>
      </c>
    </row>
    <row r="9" spans="3:8" ht="15">
      <c r="C9" s="293"/>
      <c r="D9" s="277"/>
      <c r="E9" s="282"/>
      <c r="F9" s="93"/>
      <c r="G9" s="289"/>
      <c r="H9" s="117"/>
    </row>
    <row r="10" spans="3:8" ht="15">
      <c r="C10" s="293"/>
      <c r="D10" s="278"/>
      <c r="E10" s="283">
        <v>5000000</v>
      </c>
      <c r="F10" s="40">
        <v>0</v>
      </c>
      <c r="G10" s="289">
        <v>4500000</v>
      </c>
      <c r="H10" s="117">
        <f>+E10+F10-G10</f>
        <v>500000</v>
      </c>
    </row>
    <row r="11" spans="3:8" ht="15">
      <c r="C11" s="293"/>
      <c r="D11" s="116"/>
      <c r="E11" s="284">
        <v>0</v>
      </c>
      <c r="F11" s="40"/>
      <c r="G11" s="291"/>
      <c r="H11" s="117">
        <f>+E11+F11-G11</f>
        <v>0</v>
      </c>
    </row>
    <row r="12" spans="3:8" ht="15">
      <c r="C12" s="293"/>
      <c r="D12" s="116"/>
      <c r="E12" s="284">
        <v>0</v>
      </c>
      <c r="F12" s="40"/>
      <c r="G12" s="291"/>
      <c r="H12" s="117">
        <f>+E12+F12-G12</f>
        <v>0</v>
      </c>
    </row>
    <row r="13" spans="3:8" ht="15">
      <c r="C13" s="293"/>
      <c r="D13" s="116"/>
      <c r="E13" s="284">
        <v>0</v>
      </c>
      <c r="F13" s="40"/>
      <c r="G13" s="291"/>
      <c r="H13" s="117">
        <f>+E13+F13-G13</f>
        <v>0</v>
      </c>
    </row>
    <row r="14" spans="3:8" ht="15">
      <c r="C14" s="293"/>
      <c r="D14" s="116"/>
      <c r="E14" s="284"/>
      <c r="F14" s="116"/>
      <c r="G14" s="284"/>
      <c r="H14" s="117"/>
    </row>
    <row r="15" spans="3:8" ht="13.5" thickBot="1">
      <c r="C15" s="294" t="s">
        <v>56</v>
      </c>
      <c r="D15" s="292"/>
      <c r="E15" s="290">
        <f>SUM(E10:E14)</f>
        <v>5000000</v>
      </c>
      <c r="F15" s="280">
        <f>SUM(F10:F14)</f>
        <v>0</v>
      </c>
      <c r="G15" s="290">
        <f>SUM(G10:G14)</f>
        <v>4500000</v>
      </c>
      <c r="H15" s="51">
        <f>SUM(H9:H14)</f>
        <v>500000</v>
      </c>
    </row>
    <row r="16" ht="15.75" thickTop="1"/>
    <row r="17" spans="8:9" ht="15">
      <c r="H17" s="247"/>
      <c r="I17" s="247"/>
    </row>
    <row r="18" spans="3:9" ht="15" customHeight="1">
      <c r="C18" s="880" t="s">
        <v>590</v>
      </c>
      <c r="D18" s="880"/>
      <c r="E18" s="880"/>
      <c r="F18" s="880"/>
      <c r="G18" s="880"/>
      <c r="H18" s="880"/>
      <c r="I18" s="880"/>
    </row>
    <row r="19" spans="4:8" ht="15.75" thickBot="1">
      <c r="D19" s="141"/>
      <c r="E19" s="141"/>
      <c r="F19" s="141"/>
      <c r="G19" s="92" t="str">
        <f>+G6</f>
        <v>CET CODE</v>
      </c>
      <c r="H19" s="463" t="str">
        <f>+H6</f>
        <v>AITS</v>
      </c>
    </row>
    <row r="20" spans="3:9" ht="51.75" thickTop="1">
      <c r="C20" s="881" t="s">
        <v>38</v>
      </c>
      <c r="D20" s="883" t="s">
        <v>66</v>
      </c>
      <c r="E20" s="885" t="s">
        <v>74</v>
      </c>
      <c r="F20" s="272" t="s">
        <v>67</v>
      </c>
      <c r="G20" s="286" t="s">
        <v>68</v>
      </c>
      <c r="H20" s="286" t="s">
        <v>69</v>
      </c>
      <c r="I20" s="273" t="s">
        <v>70</v>
      </c>
    </row>
    <row r="21" spans="3:9" ht="15" customHeight="1">
      <c r="C21" s="882"/>
      <c r="D21" s="884"/>
      <c r="E21" s="886"/>
      <c r="F21" s="274" t="s">
        <v>60</v>
      </c>
      <c r="G21" s="287" t="s">
        <v>61</v>
      </c>
      <c r="H21" s="287" t="s">
        <v>62</v>
      </c>
      <c r="I21" s="275" t="s">
        <v>71</v>
      </c>
    </row>
    <row r="22" spans="3:9" ht="15">
      <c r="C22" s="293"/>
      <c r="D22" s="277"/>
      <c r="E22" s="282"/>
      <c r="F22" s="277"/>
      <c r="G22" s="288"/>
      <c r="H22" s="289"/>
      <c r="I22" s="117"/>
    </row>
    <row r="23" spans="3:9" ht="15">
      <c r="C23" s="293"/>
      <c r="D23" s="278"/>
      <c r="E23" s="283"/>
      <c r="F23" s="278">
        <v>1500000</v>
      </c>
      <c r="G23" s="289">
        <v>500000</v>
      </c>
      <c r="H23" s="289">
        <v>750000</v>
      </c>
      <c r="I23" s="117">
        <f>+F23+G23-H23</f>
        <v>1250000</v>
      </c>
    </row>
    <row r="24" spans="3:9" ht="15">
      <c r="C24" s="293"/>
      <c r="D24" s="116"/>
      <c r="E24" s="284"/>
      <c r="F24" s="116">
        <v>0</v>
      </c>
      <c r="G24" s="289"/>
      <c r="H24" s="291"/>
      <c r="I24" s="117">
        <f>+F24+G24-H24</f>
        <v>0</v>
      </c>
    </row>
    <row r="25" spans="3:9" ht="15">
      <c r="C25" s="293"/>
      <c r="D25" s="116"/>
      <c r="E25" s="284"/>
      <c r="F25" s="116">
        <v>0</v>
      </c>
      <c r="G25" s="289"/>
      <c r="H25" s="291"/>
      <c r="I25" s="117">
        <f>+F25+G25-H25</f>
        <v>0</v>
      </c>
    </row>
    <row r="26" spans="3:9" ht="15">
      <c r="C26" s="293"/>
      <c r="D26" s="116"/>
      <c r="E26" s="284"/>
      <c r="F26" s="116">
        <v>0</v>
      </c>
      <c r="G26" s="289"/>
      <c r="H26" s="291"/>
      <c r="I26" s="117">
        <f>+F26+G26-H26</f>
        <v>0</v>
      </c>
    </row>
    <row r="27" spans="3:9" ht="15">
      <c r="C27" s="293"/>
      <c r="D27" s="116"/>
      <c r="E27" s="284"/>
      <c r="F27" s="116"/>
      <c r="G27" s="284"/>
      <c r="H27" s="284"/>
      <c r="I27" s="117"/>
    </row>
    <row r="28" spans="3:9" ht="15.75" customHeight="1" thickBot="1">
      <c r="C28" s="294" t="s">
        <v>56</v>
      </c>
      <c r="D28" s="292"/>
      <c r="E28" s="285"/>
      <c r="F28" s="280">
        <f>SUM(F23:F27)</f>
        <v>1500000</v>
      </c>
      <c r="G28" s="290">
        <f>SUM(G23:G27)</f>
        <v>500000</v>
      </c>
      <c r="H28" s="290">
        <f>SUM(H23:H27)</f>
        <v>750000</v>
      </c>
      <c r="I28" s="51">
        <f>SUM(I22:I27)</f>
        <v>1250000</v>
      </c>
    </row>
    <row r="29" ht="18" customHeight="1" thickTop="1"/>
    <row r="30" ht="18" customHeight="1"/>
    <row r="31" ht="18" customHeight="1"/>
    <row r="32" ht="18" customHeight="1"/>
    <row r="33" ht="18" customHeight="1"/>
    <row r="34" ht="18" customHeight="1"/>
    <row r="35" spans="8:9" ht="18">
      <c r="H35" s="763" t="str">
        <f>+H2</f>
        <v>SCHEDULE - 20</v>
      </c>
      <c r="I35" s="763"/>
    </row>
    <row r="36" spans="8:9" ht="15">
      <c r="H36" s="750" t="str">
        <f>+H3</f>
        <v>AMOUNT IN RUPEES</v>
      </c>
      <c r="I36" s="750"/>
    </row>
    <row r="37" spans="3:9" ht="12.75">
      <c r="C37" s="880" t="s">
        <v>591</v>
      </c>
      <c r="D37" s="880"/>
      <c r="E37" s="880"/>
      <c r="F37" s="880"/>
      <c r="G37" s="880"/>
      <c r="H37" s="880"/>
      <c r="I37" s="880"/>
    </row>
    <row r="38" spans="4:8" ht="15.75" thickBot="1">
      <c r="D38" s="141"/>
      <c r="E38" s="141"/>
      <c r="F38" s="141"/>
      <c r="G38" s="92" t="str">
        <f>+G19</f>
        <v>CET CODE</v>
      </c>
      <c r="H38" s="463" t="str">
        <f>+H19</f>
        <v>AITS</v>
      </c>
    </row>
    <row r="39" spans="3:9" ht="51.75" thickTop="1">
      <c r="C39" s="881" t="s">
        <v>38</v>
      </c>
      <c r="D39" s="883" t="s">
        <v>393</v>
      </c>
      <c r="E39" s="885" t="s">
        <v>74</v>
      </c>
      <c r="F39" s="272" t="s">
        <v>67</v>
      </c>
      <c r="G39" s="286" t="s">
        <v>68</v>
      </c>
      <c r="H39" s="286" t="s">
        <v>69</v>
      </c>
      <c r="I39" s="273" t="s">
        <v>70</v>
      </c>
    </row>
    <row r="40" spans="3:9" ht="12.75">
      <c r="C40" s="882"/>
      <c r="D40" s="884"/>
      <c r="E40" s="886"/>
      <c r="F40" s="274" t="s">
        <v>60</v>
      </c>
      <c r="G40" s="287" t="s">
        <v>61</v>
      </c>
      <c r="H40" s="287" t="s">
        <v>62</v>
      </c>
      <c r="I40" s="275" t="s">
        <v>71</v>
      </c>
    </row>
    <row r="41" spans="3:9" ht="15">
      <c r="C41" s="293"/>
      <c r="D41" s="277"/>
      <c r="E41" s="282"/>
      <c r="F41" s="277"/>
      <c r="G41" s="288"/>
      <c r="H41" s="289"/>
      <c r="I41" s="117">
        <f aca="true" t="shared" si="0" ref="I41:I46">+F41+G41-H41</f>
        <v>0</v>
      </c>
    </row>
    <row r="42" spans="3:9" ht="15">
      <c r="C42" s="293"/>
      <c r="D42" s="278"/>
      <c r="E42" s="283"/>
      <c r="F42" s="278">
        <v>4500000</v>
      </c>
      <c r="G42" s="289">
        <v>1500000</v>
      </c>
      <c r="H42" s="289">
        <v>4500000</v>
      </c>
      <c r="I42" s="117">
        <f t="shared" si="0"/>
        <v>1500000</v>
      </c>
    </row>
    <row r="43" spans="3:9" ht="15">
      <c r="C43" s="293"/>
      <c r="D43" s="116"/>
      <c r="E43" s="284"/>
      <c r="F43" s="116">
        <v>0</v>
      </c>
      <c r="G43" s="289"/>
      <c r="H43" s="291"/>
      <c r="I43" s="117">
        <f t="shared" si="0"/>
        <v>0</v>
      </c>
    </row>
    <row r="44" spans="3:9" ht="15">
      <c r="C44" s="293"/>
      <c r="D44" s="116"/>
      <c r="E44" s="284"/>
      <c r="F44" s="116">
        <v>0</v>
      </c>
      <c r="G44" s="289"/>
      <c r="H44" s="291"/>
      <c r="I44" s="117">
        <f t="shared" si="0"/>
        <v>0</v>
      </c>
    </row>
    <row r="45" spans="3:9" ht="15">
      <c r="C45" s="293"/>
      <c r="D45" s="116"/>
      <c r="E45" s="284"/>
      <c r="F45" s="116">
        <v>0</v>
      </c>
      <c r="G45" s="289"/>
      <c r="H45" s="291"/>
      <c r="I45" s="117">
        <f t="shared" si="0"/>
        <v>0</v>
      </c>
    </row>
    <row r="46" spans="3:9" ht="15">
      <c r="C46" s="293"/>
      <c r="D46" s="116"/>
      <c r="E46" s="284"/>
      <c r="F46" s="116">
        <v>0</v>
      </c>
      <c r="G46" s="284"/>
      <c r="H46" s="284"/>
      <c r="I46" s="117">
        <f t="shared" si="0"/>
        <v>0</v>
      </c>
    </row>
    <row r="47" spans="3:9" ht="13.5" thickBot="1">
      <c r="C47" s="294" t="s">
        <v>56</v>
      </c>
      <c r="D47" s="292"/>
      <c r="E47" s="285"/>
      <c r="F47" s="280">
        <f>SUM(F42:F46)</f>
        <v>4500000</v>
      </c>
      <c r="G47" s="290">
        <f>SUM(G42:G46)</f>
        <v>1500000</v>
      </c>
      <c r="H47" s="290">
        <f>SUM(H42:H46)</f>
        <v>4500000</v>
      </c>
      <c r="I47" s="51">
        <f>SUM(I41:I46)</f>
        <v>1500000</v>
      </c>
    </row>
    <row r="48" ht="15.75" thickTop="1"/>
    <row r="51" ht="12.75">
      <c r="C51" s="92"/>
    </row>
    <row r="52" ht="12.75">
      <c r="C52" s="92"/>
    </row>
    <row r="53" ht="12.75">
      <c r="C53" s="92"/>
    </row>
    <row r="54" ht="12.75">
      <c r="C54" s="92"/>
    </row>
    <row r="55" ht="12.75">
      <c r="C55" s="92"/>
    </row>
    <row r="56" ht="12.75">
      <c r="C56" s="92"/>
    </row>
    <row r="57" ht="12.75">
      <c r="C57" s="92"/>
    </row>
    <row r="58" ht="12.75">
      <c r="C58" s="92"/>
    </row>
    <row r="59" ht="12.75">
      <c r="C59" s="92"/>
    </row>
    <row r="60" ht="12.75">
      <c r="C60" s="92"/>
    </row>
    <row r="61" ht="12.75">
      <c r="C61" s="92"/>
    </row>
    <row r="62" ht="12.75">
      <c r="C62" s="92"/>
    </row>
  </sheetData>
  <sheetProtection/>
  <mergeCells count="14">
    <mergeCell ref="C18:I18"/>
    <mergeCell ref="H36:I36"/>
    <mergeCell ref="D20:D21"/>
    <mergeCell ref="C20:C21"/>
    <mergeCell ref="C37:I37"/>
    <mergeCell ref="H35:I35"/>
    <mergeCell ref="H2:I2"/>
    <mergeCell ref="H3:I3"/>
    <mergeCell ref="C39:C40"/>
    <mergeCell ref="D39:D40"/>
    <mergeCell ref="E39:E40"/>
    <mergeCell ref="C7:C8"/>
    <mergeCell ref="D7:D8"/>
    <mergeCell ref="E20:E21"/>
  </mergeCells>
  <printOptions gridLines="1"/>
  <pageMargins left="0.27" right="0.16" top="0.28" bottom="0.27" header="0.23" footer="0.16"/>
  <pageSetup horizontalDpi="600" verticalDpi="60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G39"/>
  <sheetViews>
    <sheetView zoomScalePageLayoutView="0" workbookViewId="0" topLeftCell="A1">
      <selection activeCell="G45" sqref="G45"/>
    </sheetView>
  </sheetViews>
  <sheetFormatPr defaultColWidth="9.140625" defaultRowHeight="15"/>
  <cols>
    <col min="1" max="1" width="3.57421875" style="0" customWidth="1"/>
    <col min="2" max="2" width="3.00390625" style="0" customWidth="1"/>
    <col min="3" max="4" width="2.8515625" style="0" customWidth="1"/>
    <col min="5" max="5" width="38.8515625" style="0" customWidth="1"/>
    <col min="6" max="7" width="18.140625" style="0" customWidth="1"/>
  </cols>
  <sheetData>
    <row r="2" spans="2:7" ht="21">
      <c r="B2" s="891" t="str">
        <f>+'GEN INFO'!J5</f>
        <v>XYZ TRUST</v>
      </c>
      <c r="C2" s="891"/>
      <c r="D2" s="891"/>
      <c r="E2" s="891"/>
      <c r="F2" s="891"/>
      <c r="G2" s="891"/>
    </row>
    <row r="4" spans="2:7" ht="18.75">
      <c r="B4" s="892" t="s">
        <v>289</v>
      </c>
      <c r="C4" s="892"/>
      <c r="D4" s="892"/>
      <c r="E4" s="892"/>
      <c r="F4" s="892"/>
      <c r="G4" s="892"/>
    </row>
    <row r="6" spans="6:7" ht="18.75">
      <c r="F6" s="892" t="s">
        <v>349</v>
      </c>
      <c r="G6" s="892"/>
    </row>
    <row r="8" spans="6:7" ht="15.75" thickBot="1">
      <c r="F8" s="750" t="str">
        <f>+'S-20'!H3</f>
        <v>AMOUNT IN RUPEES</v>
      </c>
      <c r="G8" s="750"/>
    </row>
    <row r="9" spans="2:7" ht="15.75" thickTop="1">
      <c r="B9" s="808" t="s">
        <v>103</v>
      </c>
      <c r="C9" s="809"/>
      <c r="D9" s="810"/>
      <c r="E9" s="810"/>
      <c r="F9" s="887" t="s">
        <v>58</v>
      </c>
      <c r="G9" s="888"/>
    </row>
    <row r="10" spans="2:7" ht="15.75" thickBot="1">
      <c r="B10" s="811"/>
      <c r="C10" s="812"/>
      <c r="D10" s="813"/>
      <c r="E10" s="813"/>
      <c r="F10" s="889"/>
      <c r="G10" s="890"/>
    </row>
    <row r="11" spans="2:7" ht="24.75" thickBot="1">
      <c r="B11" s="814"/>
      <c r="C11" s="815"/>
      <c r="D11" s="816"/>
      <c r="E11" s="816"/>
      <c r="F11" s="95" t="str">
        <f>+'I&amp;E - INST'!F8</f>
        <v>FOR THE YEAR ENDED 31/03/2019</v>
      </c>
      <c r="G11" s="399" t="str">
        <f>+'I&amp;E - INST'!G8</f>
        <v>FOR THE YEAR ENDED 31/03/2018</v>
      </c>
    </row>
    <row r="12" spans="2:7" ht="16.5" thickBot="1" thickTop="1">
      <c r="B12" s="105"/>
      <c r="C12" s="106"/>
      <c r="D12" s="107"/>
      <c r="E12" s="107"/>
      <c r="F12" s="108"/>
      <c r="G12" s="400"/>
    </row>
    <row r="13" spans="2:7" ht="15.75" thickTop="1">
      <c r="B13" s="114"/>
      <c r="C13" s="115"/>
      <c r="D13" s="116"/>
      <c r="E13" s="117"/>
      <c r="F13" s="36"/>
      <c r="G13" s="37"/>
    </row>
    <row r="14" spans="2:7" ht="15">
      <c r="B14" s="120" t="s">
        <v>6</v>
      </c>
      <c r="C14" s="121"/>
      <c r="D14" s="122"/>
      <c r="E14" s="117"/>
      <c r="F14" s="36"/>
      <c r="G14" s="37"/>
    </row>
    <row r="15" spans="2:7" ht="15">
      <c r="B15" s="36"/>
      <c r="C15" s="115" t="s">
        <v>360</v>
      </c>
      <c r="D15" s="116"/>
      <c r="E15" s="117"/>
      <c r="F15" s="477">
        <v>500000</v>
      </c>
      <c r="G15" s="475">
        <v>450000</v>
      </c>
    </row>
    <row r="16" spans="2:7" ht="15">
      <c r="B16" s="36"/>
      <c r="C16" s="121" t="s">
        <v>131</v>
      </c>
      <c r="D16" s="122"/>
      <c r="E16" s="117"/>
      <c r="F16" s="36"/>
      <c r="G16" s="37"/>
    </row>
    <row r="17" spans="2:7" ht="15">
      <c r="B17" s="120"/>
      <c r="C17" s="121"/>
      <c r="D17" s="116" t="s">
        <v>287</v>
      </c>
      <c r="E17" s="117"/>
      <c r="F17" s="477">
        <v>450000</v>
      </c>
      <c r="G17" s="475">
        <v>350000</v>
      </c>
    </row>
    <row r="18" spans="2:7" ht="15">
      <c r="B18" s="36"/>
      <c r="C18" s="115"/>
      <c r="D18" s="116"/>
      <c r="E18" s="117"/>
      <c r="F18" s="36"/>
      <c r="G18" s="37"/>
    </row>
    <row r="19" spans="2:7" ht="15.75" thickBot="1">
      <c r="B19" s="120" t="s">
        <v>44</v>
      </c>
      <c r="C19" s="115"/>
      <c r="D19" s="116"/>
      <c r="E19" s="117"/>
      <c r="F19" s="337">
        <f>+SUM(F15:F18)</f>
        <v>950000</v>
      </c>
      <c r="G19" s="42">
        <f>+SUM(G15:G18)</f>
        <v>800000</v>
      </c>
    </row>
    <row r="20" spans="2:7" ht="15.75" thickTop="1">
      <c r="B20" s="114"/>
      <c r="C20" s="115"/>
      <c r="D20" s="116"/>
      <c r="E20" s="117"/>
      <c r="F20" s="36"/>
      <c r="G20" s="37"/>
    </row>
    <row r="21" spans="2:7" ht="15">
      <c r="B21" s="126" t="s">
        <v>0</v>
      </c>
      <c r="C21" s="127"/>
      <c r="D21" s="128"/>
      <c r="E21" s="117"/>
      <c r="F21" s="36"/>
      <c r="G21" s="37"/>
    </row>
    <row r="22" spans="2:7" ht="15">
      <c r="B22" s="126"/>
      <c r="C22" s="39"/>
      <c r="D22" s="40"/>
      <c r="E22" s="117"/>
      <c r="F22" s="36"/>
      <c r="G22" s="37"/>
    </row>
    <row r="23" spans="2:7" ht="15">
      <c r="B23" s="126"/>
      <c r="C23" s="127" t="s">
        <v>142</v>
      </c>
      <c r="D23" s="128"/>
      <c r="E23" s="117"/>
      <c r="F23" s="36"/>
      <c r="G23" s="37"/>
    </row>
    <row r="24" spans="2:7" ht="15">
      <c r="B24" s="126"/>
      <c r="C24" s="92"/>
      <c r="D24" s="40" t="s">
        <v>288</v>
      </c>
      <c r="E24" s="92"/>
      <c r="F24" s="477">
        <v>250000</v>
      </c>
      <c r="G24" s="475">
        <v>200000</v>
      </c>
    </row>
    <row r="25" spans="2:7" ht="15">
      <c r="B25" s="36"/>
      <c r="C25" s="130" t="s">
        <v>143</v>
      </c>
      <c r="D25" s="40"/>
      <c r="E25" s="117"/>
      <c r="F25" s="477">
        <v>0</v>
      </c>
      <c r="G25" s="475">
        <v>0</v>
      </c>
    </row>
    <row r="26" spans="2:7" ht="15">
      <c r="B26" s="36"/>
      <c r="C26" s="39"/>
      <c r="D26" s="40"/>
      <c r="E26" s="117"/>
      <c r="F26" s="36"/>
      <c r="G26" s="37"/>
    </row>
    <row r="27" spans="2:7" ht="15">
      <c r="B27" s="36"/>
      <c r="C27" s="130" t="s">
        <v>155</v>
      </c>
      <c r="D27" s="40"/>
      <c r="E27" s="117"/>
      <c r="F27" s="477">
        <v>25000</v>
      </c>
      <c r="G27" s="475">
        <v>20000</v>
      </c>
    </row>
    <row r="28" spans="2:7" ht="15">
      <c r="B28" s="36"/>
      <c r="C28" s="39"/>
      <c r="D28" s="40"/>
      <c r="E28" s="117"/>
      <c r="F28" s="36"/>
      <c r="G28" s="37"/>
    </row>
    <row r="29" spans="2:7" ht="15">
      <c r="B29" s="36"/>
      <c r="C29" s="121" t="s">
        <v>132</v>
      </c>
      <c r="D29" s="122"/>
      <c r="E29" s="117"/>
      <c r="F29" s="477">
        <v>405250</v>
      </c>
      <c r="G29" s="475">
        <v>350000</v>
      </c>
    </row>
    <row r="30" spans="2:7" ht="15">
      <c r="B30" s="36"/>
      <c r="C30" s="39"/>
      <c r="D30" s="40"/>
      <c r="E30" s="117"/>
      <c r="F30" s="36"/>
      <c r="G30" s="37"/>
    </row>
    <row r="31" spans="2:7" ht="15">
      <c r="B31" s="36"/>
      <c r="C31" s="130" t="s">
        <v>116</v>
      </c>
      <c r="D31" s="93"/>
      <c r="E31" s="117"/>
      <c r="F31" s="477">
        <v>175000</v>
      </c>
      <c r="G31" s="475">
        <v>175000</v>
      </c>
    </row>
    <row r="32" spans="2:7" ht="15">
      <c r="B32" s="36"/>
      <c r="C32" s="130"/>
      <c r="D32" s="93"/>
      <c r="E32" s="117"/>
      <c r="F32" s="36"/>
      <c r="G32" s="37"/>
    </row>
    <row r="33" spans="2:7" ht="15">
      <c r="B33" s="36"/>
      <c r="C33" s="130"/>
      <c r="D33" s="93"/>
      <c r="E33" s="117"/>
      <c r="F33" s="36"/>
      <c r="G33" s="37"/>
    </row>
    <row r="34" spans="2:7" ht="15">
      <c r="B34" s="36"/>
      <c r="C34" s="130" t="s">
        <v>201</v>
      </c>
      <c r="D34" s="93"/>
      <c r="E34" s="117"/>
      <c r="F34" s="36">
        <f>+'S-13'!I147</f>
        <v>91494.8</v>
      </c>
      <c r="G34" s="37">
        <f>+'S-13'!I148</f>
        <v>35052</v>
      </c>
    </row>
    <row r="35" spans="2:7" ht="15">
      <c r="B35" s="36"/>
      <c r="C35" s="39"/>
      <c r="D35" s="40"/>
      <c r="E35" s="117"/>
      <c r="F35" s="36"/>
      <c r="G35" s="37"/>
    </row>
    <row r="36" spans="2:7" ht="15">
      <c r="B36" s="36"/>
      <c r="C36" s="39"/>
      <c r="D36" s="40"/>
      <c r="E36" s="117"/>
      <c r="F36" s="36"/>
      <c r="G36" s="37"/>
    </row>
    <row r="37" spans="2:7" ht="15.75" thickBot="1">
      <c r="B37" s="126" t="s">
        <v>42</v>
      </c>
      <c r="C37" s="127"/>
      <c r="D37" s="128"/>
      <c r="E37" s="117"/>
      <c r="F37" s="41">
        <f>SUM(F24:F36)</f>
        <v>946744.8</v>
      </c>
      <c r="G37" s="42">
        <f>SUM(G24:G36)</f>
        <v>780052</v>
      </c>
    </row>
    <row r="38" spans="2:7" ht="15.75" thickTop="1">
      <c r="B38" s="126"/>
      <c r="C38" s="127"/>
      <c r="D38" s="128"/>
      <c r="E38" s="117"/>
      <c r="F38" s="36"/>
      <c r="G38" s="37"/>
    </row>
    <row r="39" spans="2:7" ht="15.75" thickBot="1">
      <c r="B39" s="132"/>
      <c r="C39" s="133" t="s">
        <v>80</v>
      </c>
      <c r="D39" s="134"/>
      <c r="E39" s="135"/>
      <c r="F39" s="136">
        <f>+F19-F37</f>
        <v>3255.1999999999534</v>
      </c>
      <c r="G39" s="401">
        <f>+G19-G37</f>
        <v>19948</v>
      </c>
    </row>
    <row r="40" ht="15.75" thickTop="1"/>
  </sheetData>
  <sheetProtection/>
  <mergeCells count="6">
    <mergeCell ref="B9:E11"/>
    <mergeCell ref="F9:G10"/>
    <mergeCell ref="B2:G2"/>
    <mergeCell ref="B4:G4"/>
    <mergeCell ref="F6:G6"/>
    <mergeCell ref="F8:G8"/>
  </mergeCells>
  <printOptions/>
  <pageMargins left="0.18" right="0.7" top="0.75" bottom="0.75" header="0.3" footer="0.3"/>
  <pageSetup horizontalDpi="600" verticalDpi="6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2:G55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5.7109375" style="0" customWidth="1"/>
    <col min="2" max="2" width="3.8515625" style="0" customWidth="1"/>
    <col min="3" max="3" width="3.7109375" style="0" customWidth="1"/>
    <col min="4" max="4" width="3.8515625" style="0" customWidth="1"/>
    <col min="5" max="5" width="43.28125" style="0" customWidth="1"/>
    <col min="6" max="7" width="18.00390625" style="0" customWidth="1"/>
    <col min="8" max="8" width="4.421875" style="0" customWidth="1"/>
  </cols>
  <sheetData>
    <row r="2" spans="2:7" ht="21">
      <c r="B2" s="891" t="str">
        <f>+'GEN INFO'!J5</f>
        <v>XYZ TRUST</v>
      </c>
      <c r="C2" s="891"/>
      <c r="D2" s="891"/>
      <c r="E2" s="891"/>
      <c r="F2" s="891"/>
      <c r="G2" s="891"/>
    </row>
    <row r="4" spans="6:7" ht="18.75">
      <c r="F4" s="892" t="s">
        <v>298</v>
      </c>
      <c r="G4" s="892"/>
    </row>
    <row r="6" spans="2:7" ht="18.75">
      <c r="B6" s="892" t="s">
        <v>297</v>
      </c>
      <c r="C6" s="892"/>
      <c r="D6" s="892"/>
      <c r="E6" s="892"/>
      <c r="F6" s="892"/>
      <c r="G6" s="892"/>
    </row>
    <row r="7" spans="6:7" ht="15.75" thickBot="1">
      <c r="F7" s="893" t="str">
        <f>+'S-21'!F8:G8</f>
        <v>AMOUNT IN RUPEES</v>
      </c>
      <c r="G7" s="893"/>
    </row>
    <row r="8" spans="2:7" ht="15.75" thickTop="1">
      <c r="B8" s="402" t="s">
        <v>103</v>
      </c>
      <c r="C8" s="403"/>
      <c r="D8" s="403"/>
      <c r="E8" s="403"/>
      <c r="F8" s="469" t="str">
        <f>+'INS BS'!F8</f>
        <v>AS ON 31/03/2019</v>
      </c>
      <c r="G8" s="404" t="str">
        <f>+'INS BS'!G8</f>
        <v>AS ON 31/03/2018</v>
      </c>
    </row>
    <row r="9" spans="2:7" ht="15">
      <c r="B9" s="114"/>
      <c r="C9" s="115"/>
      <c r="D9" s="116"/>
      <c r="E9" s="40"/>
      <c r="F9" s="289"/>
      <c r="G9" s="37"/>
    </row>
    <row r="10" spans="2:7" ht="15">
      <c r="B10" s="260" t="s">
        <v>162</v>
      </c>
      <c r="C10" s="121"/>
      <c r="D10" s="122"/>
      <c r="E10" s="40"/>
      <c r="F10" s="289"/>
      <c r="G10" s="37"/>
    </row>
    <row r="11" spans="2:7" ht="15">
      <c r="B11" s="120"/>
      <c r="C11" s="121" t="s">
        <v>173</v>
      </c>
      <c r="D11" s="122"/>
      <c r="E11" s="40"/>
      <c r="F11" s="289"/>
      <c r="G11" s="37"/>
    </row>
    <row r="12" spans="2:7" ht="15">
      <c r="B12" s="36"/>
      <c r="C12" s="92"/>
      <c r="D12" s="116" t="s">
        <v>174</v>
      </c>
      <c r="E12" s="40"/>
      <c r="F12" s="289">
        <f>+G15</f>
        <v>6019948</v>
      </c>
      <c r="G12" s="475">
        <v>6000000</v>
      </c>
    </row>
    <row r="13" spans="2:7" ht="15">
      <c r="B13" s="36"/>
      <c r="C13" s="92"/>
      <c r="D13" s="116" t="s">
        <v>374</v>
      </c>
      <c r="E13" s="40"/>
      <c r="F13" s="289">
        <f>+'S-21'!F39</f>
        <v>3255.1999999999534</v>
      </c>
      <c r="G13" s="37">
        <f>+'S-21'!G39</f>
        <v>19948</v>
      </c>
    </row>
    <row r="14" spans="2:7" ht="15">
      <c r="B14" s="36"/>
      <c r="C14" s="92"/>
      <c r="D14" s="116" t="s">
        <v>367</v>
      </c>
      <c r="E14" s="40"/>
      <c r="F14" s="289">
        <v>0</v>
      </c>
      <c r="G14" s="117">
        <v>0</v>
      </c>
    </row>
    <row r="15" spans="2:7" ht="15">
      <c r="B15" s="36"/>
      <c r="C15" s="115"/>
      <c r="D15" s="122"/>
      <c r="E15" s="40"/>
      <c r="F15" s="289">
        <f>SUM(F12:F14)</f>
        <v>6023203.2</v>
      </c>
      <c r="G15" s="117">
        <f>SUM(G12:G14)</f>
        <v>6019948</v>
      </c>
    </row>
    <row r="16" spans="2:7" ht="15">
      <c r="B16" s="36"/>
      <c r="C16" s="121" t="s">
        <v>172</v>
      </c>
      <c r="D16" s="122"/>
      <c r="E16" s="40"/>
      <c r="F16" s="289"/>
      <c r="G16" s="37"/>
    </row>
    <row r="17" spans="2:7" ht="15">
      <c r="B17" s="120"/>
      <c r="C17" s="121"/>
      <c r="D17" s="122" t="s">
        <v>181</v>
      </c>
      <c r="E17" s="40"/>
      <c r="F17" s="289"/>
      <c r="G17" s="37"/>
    </row>
    <row r="18" spans="2:7" ht="15">
      <c r="B18" s="120"/>
      <c r="C18" s="115"/>
      <c r="D18" s="92"/>
      <c r="E18" s="40" t="s">
        <v>177</v>
      </c>
      <c r="F18" s="476">
        <v>2500000</v>
      </c>
      <c r="G18" s="475">
        <v>2000000</v>
      </c>
    </row>
    <row r="19" spans="2:7" ht="15">
      <c r="B19" s="120"/>
      <c r="C19" s="115"/>
      <c r="D19" s="116"/>
      <c r="E19" s="40" t="s">
        <v>176</v>
      </c>
      <c r="F19" s="476">
        <v>700000</v>
      </c>
      <c r="G19" s="475">
        <v>500000</v>
      </c>
    </row>
    <row r="20" spans="2:7" ht="15">
      <c r="B20" s="120"/>
      <c r="C20" s="115"/>
      <c r="D20" s="116" t="s">
        <v>179</v>
      </c>
      <c r="E20" s="40"/>
      <c r="F20" s="476">
        <v>0</v>
      </c>
      <c r="G20" s="475">
        <v>0</v>
      </c>
    </row>
    <row r="21" spans="2:7" ht="15">
      <c r="B21" s="120"/>
      <c r="C21" s="121" t="s">
        <v>180</v>
      </c>
      <c r="D21" s="116"/>
      <c r="E21" s="40"/>
      <c r="F21" s="289"/>
      <c r="G21" s="37"/>
    </row>
    <row r="22" spans="2:7" ht="15">
      <c r="B22" s="120"/>
      <c r="C22" s="121"/>
      <c r="D22" s="116" t="s">
        <v>182</v>
      </c>
      <c r="E22" s="40"/>
      <c r="F22" s="476">
        <v>5000</v>
      </c>
      <c r="G22" s="475">
        <v>6000</v>
      </c>
    </row>
    <row r="23" spans="2:7" ht="15">
      <c r="B23" s="120"/>
      <c r="C23" s="115"/>
      <c r="D23" s="116" t="s">
        <v>183</v>
      </c>
      <c r="E23" s="40"/>
      <c r="F23" s="476">
        <v>3000</v>
      </c>
      <c r="G23" s="475">
        <v>2500</v>
      </c>
    </row>
    <row r="24" spans="2:7" ht="15">
      <c r="B24" s="120"/>
      <c r="C24" s="115"/>
      <c r="D24" s="116" t="s">
        <v>189</v>
      </c>
      <c r="E24" s="40"/>
      <c r="F24" s="476">
        <f>+'S-21'!F27</f>
        <v>25000</v>
      </c>
      <c r="G24" s="475">
        <f>+'S-21'!G27</f>
        <v>20000</v>
      </c>
    </row>
    <row r="25" spans="2:7" ht="15">
      <c r="B25" s="36"/>
      <c r="C25" s="115"/>
      <c r="D25" s="116"/>
      <c r="E25" s="40"/>
      <c r="F25" s="289"/>
      <c r="G25" s="37"/>
    </row>
    <row r="26" spans="2:7" ht="15.75" thickBot="1">
      <c r="B26" s="120" t="s">
        <v>164</v>
      </c>
      <c r="C26" s="115"/>
      <c r="D26" s="116"/>
      <c r="E26" s="40"/>
      <c r="F26" s="470">
        <f>+SUM(F15:F25)</f>
        <v>9256203.2</v>
      </c>
      <c r="G26" s="51">
        <f>+SUM(G15:G25)</f>
        <v>8548448</v>
      </c>
    </row>
    <row r="27" spans="2:7" ht="15.75" thickTop="1">
      <c r="B27" s="114"/>
      <c r="C27" s="115"/>
      <c r="D27" s="116"/>
      <c r="E27" s="40"/>
      <c r="F27" s="289"/>
      <c r="G27" s="37"/>
    </row>
    <row r="28" spans="2:7" ht="15">
      <c r="B28" s="259" t="s">
        <v>163</v>
      </c>
      <c r="C28" s="127"/>
      <c r="D28" s="128"/>
      <c r="E28" s="40"/>
      <c r="F28" s="289"/>
      <c r="G28" s="37"/>
    </row>
    <row r="29" spans="2:7" ht="15">
      <c r="B29" s="126"/>
      <c r="C29" s="130" t="s">
        <v>184</v>
      </c>
      <c r="D29" s="40"/>
      <c r="E29" s="40"/>
      <c r="F29" s="289"/>
      <c r="G29" s="37"/>
    </row>
    <row r="30" spans="2:7" ht="15">
      <c r="B30" s="126"/>
      <c r="C30" s="130"/>
      <c r="D30" s="93" t="s">
        <v>369</v>
      </c>
      <c r="E30" s="40"/>
      <c r="F30" s="289"/>
      <c r="G30" s="37"/>
    </row>
    <row r="31" spans="2:7" ht="15">
      <c r="B31" s="126"/>
      <c r="C31" s="39"/>
      <c r="D31" s="40"/>
      <c r="E31" s="40" t="s">
        <v>174</v>
      </c>
      <c r="F31" s="289">
        <f>+'S-13'!D147</f>
        <v>914948</v>
      </c>
      <c r="G31" s="37">
        <f>+'S-13'!D148</f>
        <v>1000000</v>
      </c>
    </row>
    <row r="32" spans="2:7" ht="15">
      <c r="B32" s="126"/>
      <c r="C32" s="39"/>
      <c r="D32" s="40"/>
      <c r="E32" s="40" t="s">
        <v>191</v>
      </c>
      <c r="F32" s="289">
        <f>+'S-13'!E147+'S-13'!F147</f>
        <v>0</v>
      </c>
      <c r="G32" s="37">
        <f>+'S-13'!E148+'S-13'!F148</f>
        <v>150000</v>
      </c>
    </row>
    <row r="33" spans="2:7" ht="15">
      <c r="B33" s="126"/>
      <c r="C33" s="39"/>
      <c r="D33" s="40"/>
      <c r="E33" s="40" t="s">
        <v>192</v>
      </c>
      <c r="F33" s="289">
        <f>+'S-13'!G147</f>
        <v>0</v>
      </c>
      <c r="G33" s="37">
        <f>+'S-13'!G148</f>
        <v>200000</v>
      </c>
    </row>
    <row r="34" spans="2:7" ht="15">
      <c r="B34" s="126"/>
      <c r="C34" s="39"/>
      <c r="D34" s="40"/>
      <c r="E34" s="40" t="s">
        <v>306</v>
      </c>
      <c r="F34" s="289">
        <f>+'S-13'!I147</f>
        <v>91494.8</v>
      </c>
      <c r="G34" s="37">
        <f>+'S-13'!I148</f>
        <v>35052</v>
      </c>
    </row>
    <row r="35" spans="2:7" ht="15">
      <c r="B35" s="126"/>
      <c r="C35" s="256"/>
      <c r="D35" s="258"/>
      <c r="E35" s="40" t="s">
        <v>194</v>
      </c>
      <c r="F35" s="289">
        <f>+F31+F32-F33-F34</f>
        <v>823453.2</v>
      </c>
      <c r="G35" s="37">
        <f>+G31+G32-G33-G34</f>
        <v>914948</v>
      </c>
    </row>
    <row r="36" spans="2:7" ht="15">
      <c r="B36" s="126"/>
      <c r="C36" s="92"/>
      <c r="D36" s="40"/>
      <c r="E36" s="92"/>
      <c r="F36" s="289"/>
      <c r="G36" s="37"/>
    </row>
    <row r="37" spans="2:7" ht="15">
      <c r="B37" s="126"/>
      <c r="C37" s="39"/>
      <c r="D37" s="40" t="s">
        <v>368</v>
      </c>
      <c r="E37" s="40"/>
      <c r="F37" s="289">
        <f>+'S-19'!I87</f>
        <v>4100000</v>
      </c>
      <c r="G37" s="37">
        <f>+'S-19'!F87</f>
        <v>3975000</v>
      </c>
    </row>
    <row r="38" spans="2:7" ht="15">
      <c r="B38" s="126"/>
      <c r="C38" s="92"/>
      <c r="D38" s="40" t="s">
        <v>101</v>
      </c>
      <c r="E38" s="40"/>
      <c r="F38" s="289"/>
      <c r="G38" s="37"/>
    </row>
    <row r="39" spans="2:7" ht="15">
      <c r="B39" s="126"/>
      <c r="C39" s="92"/>
      <c r="D39" s="93" t="s">
        <v>372</v>
      </c>
      <c r="E39" s="40"/>
      <c r="F39" s="289"/>
      <c r="G39" s="37"/>
    </row>
    <row r="40" spans="2:7" ht="15">
      <c r="B40" s="126"/>
      <c r="C40" s="92"/>
      <c r="D40" s="40"/>
      <c r="E40" s="40" t="s">
        <v>371</v>
      </c>
      <c r="F40" s="476">
        <f>+'S-20'!I28</f>
        <v>1250000</v>
      </c>
      <c r="G40" s="475">
        <f>+'S-20'!F28</f>
        <v>1500000</v>
      </c>
    </row>
    <row r="41" spans="2:7" ht="15">
      <c r="B41" s="126"/>
      <c r="C41" s="92"/>
      <c r="D41" s="40"/>
      <c r="E41" s="40" t="s">
        <v>373</v>
      </c>
      <c r="F41" s="289"/>
      <c r="G41" s="37"/>
    </row>
    <row r="42" spans="2:7" ht="15">
      <c r="B42" s="126"/>
      <c r="C42" s="92"/>
      <c r="D42" s="93" t="s">
        <v>365</v>
      </c>
      <c r="E42" s="40"/>
      <c r="F42" s="289"/>
      <c r="G42" s="37"/>
    </row>
    <row r="43" spans="2:7" ht="15">
      <c r="B43" s="126"/>
      <c r="C43" s="92"/>
      <c r="E43" s="40" t="s">
        <v>363</v>
      </c>
      <c r="F43" s="476">
        <v>1100000</v>
      </c>
      <c r="G43" s="475">
        <v>1000000</v>
      </c>
    </row>
    <row r="44" spans="2:7" ht="15">
      <c r="B44" s="126"/>
      <c r="C44" s="92"/>
      <c r="E44" s="40" t="s">
        <v>364</v>
      </c>
      <c r="F44" s="476">
        <v>1100000</v>
      </c>
      <c r="G44" s="475">
        <v>500000</v>
      </c>
    </row>
    <row r="45" spans="2:7" ht="15">
      <c r="B45" s="126"/>
      <c r="C45" s="92"/>
      <c r="D45" s="168" t="s">
        <v>366</v>
      </c>
      <c r="E45" s="40"/>
      <c r="F45" s="289"/>
      <c r="G45" s="37"/>
    </row>
    <row r="46" spans="2:7" ht="15">
      <c r="B46" s="126"/>
      <c r="C46" s="92"/>
      <c r="E46" s="40" t="s">
        <v>363</v>
      </c>
      <c r="F46" s="476">
        <v>340000</v>
      </c>
      <c r="G46" s="475">
        <v>200000</v>
      </c>
    </row>
    <row r="47" spans="2:7" ht="15">
      <c r="B47" s="126"/>
      <c r="C47" s="92"/>
      <c r="E47" s="40" t="s">
        <v>364</v>
      </c>
      <c r="F47" s="476">
        <v>150000</v>
      </c>
      <c r="G47" s="475">
        <v>100000</v>
      </c>
    </row>
    <row r="48" spans="2:7" ht="15">
      <c r="B48" s="126"/>
      <c r="C48" s="92"/>
      <c r="D48" s="40" t="s">
        <v>187</v>
      </c>
      <c r="E48" s="40"/>
      <c r="F48" s="476">
        <v>250000</v>
      </c>
      <c r="G48" s="475">
        <v>249500</v>
      </c>
    </row>
    <row r="49" spans="2:7" ht="15">
      <c r="B49" s="36"/>
      <c r="C49" s="130" t="s">
        <v>185</v>
      </c>
      <c r="D49" s="40"/>
      <c r="E49" s="40"/>
      <c r="F49" s="289"/>
      <c r="G49" s="37"/>
    </row>
    <row r="50" spans="2:7" ht="15">
      <c r="B50" s="36"/>
      <c r="C50" s="92"/>
      <c r="D50" s="40" t="s">
        <v>186</v>
      </c>
      <c r="E50" s="40"/>
      <c r="F50" s="476">
        <v>70000</v>
      </c>
      <c r="G50" s="475">
        <v>87500</v>
      </c>
    </row>
    <row r="51" spans="2:7" ht="15">
      <c r="B51" s="36"/>
      <c r="C51" s="92"/>
      <c r="D51" s="40" t="s">
        <v>389</v>
      </c>
      <c r="E51" s="40"/>
      <c r="F51" s="476">
        <v>8258</v>
      </c>
      <c r="G51" s="475">
        <f>18457+50</f>
        <v>18507</v>
      </c>
    </row>
    <row r="52" spans="2:7" ht="15">
      <c r="B52" s="36"/>
      <c r="C52" s="39"/>
      <c r="D52" s="40" t="s">
        <v>390</v>
      </c>
      <c r="E52" s="40"/>
      <c r="F52" s="476">
        <v>64492</v>
      </c>
      <c r="G52" s="475">
        <v>2993</v>
      </c>
    </row>
    <row r="53" spans="2:7" ht="15">
      <c r="B53" s="36"/>
      <c r="C53" s="39"/>
      <c r="D53" s="40"/>
      <c r="E53" s="40"/>
      <c r="F53" s="289"/>
      <c r="G53" s="37"/>
    </row>
    <row r="54" spans="2:7" ht="15.75" thickBot="1">
      <c r="B54" s="126" t="s">
        <v>167</v>
      </c>
      <c r="C54" s="127"/>
      <c r="D54" s="128"/>
      <c r="E54" s="40"/>
      <c r="F54" s="470">
        <f>SUM(F35:F53)</f>
        <v>9256203.2</v>
      </c>
      <c r="G54" s="42">
        <f>SUM(G35:G53)</f>
        <v>8548448</v>
      </c>
    </row>
    <row r="55" spans="2:7" ht="16.5" thickBot="1" thickTop="1">
      <c r="B55" s="248"/>
      <c r="C55" s="249"/>
      <c r="D55" s="250"/>
      <c r="E55" s="267"/>
      <c r="F55" s="246">
        <f>+F26-F54</f>
        <v>0</v>
      </c>
      <c r="G55" s="47">
        <f>+G26-G54</f>
        <v>0</v>
      </c>
    </row>
    <row r="56" ht="15.75" thickTop="1"/>
  </sheetData>
  <sheetProtection/>
  <mergeCells count="4">
    <mergeCell ref="B2:G2"/>
    <mergeCell ref="B6:G6"/>
    <mergeCell ref="F4:G4"/>
    <mergeCell ref="F7:G7"/>
  </mergeCells>
  <printOptions/>
  <pageMargins left="0.21" right="0.22" top="0.75" bottom="0.75" header="0.3" footer="0.3"/>
  <pageSetup horizontalDpi="600" verticalDpi="600" orientation="portrait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50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7109375" style="0" customWidth="1"/>
    <col min="2" max="2" width="3.8515625" style="0" customWidth="1"/>
    <col min="3" max="3" width="3.7109375" style="0" customWidth="1"/>
    <col min="4" max="4" width="3.8515625" style="0" customWidth="1"/>
    <col min="5" max="5" width="43.28125" style="0" customWidth="1"/>
    <col min="6" max="7" width="18.00390625" style="0" customWidth="1"/>
    <col min="8" max="8" width="4.421875" style="0" customWidth="1"/>
  </cols>
  <sheetData>
    <row r="2" spans="2:7" ht="21">
      <c r="B2" s="891" t="str">
        <f>+'S-20'!C2</f>
        <v>ABC INSTITUTE OF TECHNOLOGY &amp; SCIENCE</v>
      </c>
      <c r="C2" s="891"/>
      <c r="D2" s="891"/>
      <c r="E2" s="891"/>
      <c r="F2" s="891"/>
      <c r="G2" s="891"/>
    </row>
    <row r="4" spans="6:7" ht="18.75">
      <c r="F4" s="892" t="s">
        <v>377</v>
      </c>
      <c r="G4" s="892"/>
    </row>
    <row r="5" spans="6:7" ht="18.75">
      <c r="F5" s="481" t="str">
        <f>+'S-20'!G6</f>
        <v>CET CODE</v>
      </c>
      <c r="G5" s="464" t="str">
        <f>+'S-20'!H6</f>
        <v>AITS</v>
      </c>
    </row>
    <row r="6" ht="18.75">
      <c r="G6" s="467" t="str">
        <f>+'S-19'!H6</f>
        <v> B.TECH</v>
      </c>
    </row>
    <row r="7" spans="2:7" ht="18.75">
      <c r="B7" s="892" t="s">
        <v>378</v>
      </c>
      <c r="C7" s="892"/>
      <c r="D7" s="892"/>
      <c r="E7" s="892"/>
      <c r="F7" s="892"/>
      <c r="G7" s="892"/>
    </row>
    <row r="8" spans="6:7" ht="15.75" thickBot="1">
      <c r="F8" s="893" t="str">
        <f>+'S-22'!F7:G7</f>
        <v>AMOUNT IN RUPEES</v>
      </c>
      <c r="G8" s="893"/>
    </row>
    <row r="9" spans="2:7" ht="15.75" thickTop="1">
      <c r="B9" s="402" t="s">
        <v>103</v>
      </c>
      <c r="C9" s="403"/>
      <c r="D9" s="403"/>
      <c r="E9" s="403"/>
      <c r="F9" s="469" t="str">
        <f>+'S-22'!F8</f>
        <v>AS ON 31/03/2019</v>
      </c>
      <c r="G9" s="404" t="str">
        <f>+'S-22'!G8</f>
        <v>AS ON 31/03/2018</v>
      </c>
    </row>
    <row r="10" spans="2:7" ht="15">
      <c r="B10" s="114"/>
      <c r="C10" s="115"/>
      <c r="D10" s="116"/>
      <c r="E10" s="40"/>
      <c r="F10" s="289"/>
      <c r="G10" s="37"/>
    </row>
    <row r="11" spans="2:7" ht="15">
      <c r="B11" s="260" t="s">
        <v>162</v>
      </c>
      <c r="C11" s="121"/>
      <c r="D11" s="122"/>
      <c r="E11" s="40"/>
      <c r="F11" s="289"/>
      <c r="G11" s="37"/>
    </row>
    <row r="12" spans="2:7" ht="15">
      <c r="B12" s="120"/>
      <c r="C12" s="121" t="s">
        <v>173</v>
      </c>
      <c r="D12" s="122"/>
      <c r="E12" s="40"/>
      <c r="F12" s="289"/>
      <c r="G12" s="37"/>
    </row>
    <row r="13" spans="2:7" ht="15">
      <c r="B13" s="36"/>
      <c r="C13" s="92"/>
      <c r="D13" s="116" t="s">
        <v>174</v>
      </c>
      <c r="E13" s="40"/>
      <c r="F13" s="476">
        <f>+G16</f>
        <v>40906583</v>
      </c>
      <c r="G13" s="475">
        <v>55000000</v>
      </c>
    </row>
    <row r="14" spans="2:7" ht="15">
      <c r="B14" s="36"/>
      <c r="C14" s="92"/>
      <c r="D14" s="116" t="s">
        <v>374</v>
      </c>
      <c r="E14" s="40"/>
      <c r="F14" s="289">
        <f>+'I&amp;E - INST'!F53</f>
        <v>-6670871.75</v>
      </c>
      <c r="G14" s="37">
        <f>+'I&amp;E - INST'!G53</f>
        <v>-14093417</v>
      </c>
    </row>
    <row r="15" spans="2:7" ht="15">
      <c r="B15" s="36"/>
      <c r="C15" s="92"/>
      <c r="D15" s="116" t="s">
        <v>367</v>
      </c>
      <c r="E15" s="40"/>
      <c r="F15" s="476">
        <v>0</v>
      </c>
      <c r="G15" s="478">
        <v>0</v>
      </c>
    </row>
    <row r="16" spans="2:7" ht="15">
      <c r="B16" s="36"/>
      <c r="C16" s="115"/>
      <c r="D16" s="122"/>
      <c r="E16" s="40"/>
      <c r="F16" s="289">
        <f>SUM(F13:F15)</f>
        <v>34235711.25</v>
      </c>
      <c r="G16" s="117">
        <f>SUM(G13:G15)</f>
        <v>40906583</v>
      </c>
    </row>
    <row r="17" spans="2:7" ht="15">
      <c r="B17" s="36"/>
      <c r="C17" s="121" t="s">
        <v>172</v>
      </c>
      <c r="D17" s="122"/>
      <c r="E17" s="40"/>
      <c r="F17" s="289"/>
      <c r="G17" s="37"/>
    </row>
    <row r="18" spans="2:7" ht="15">
      <c r="B18" s="120"/>
      <c r="C18" s="121"/>
      <c r="D18" s="122" t="s">
        <v>181</v>
      </c>
      <c r="E18" s="40"/>
      <c r="F18" s="289"/>
      <c r="G18" s="37"/>
    </row>
    <row r="19" spans="2:7" ht="15">
      <c r="B19" s="120"/>
      <c r="C19" s="115"/>
      <c r="D19" s="92"/>
      <c r="E19" s="40" t="s">
        <v>177</v>
      </c>
      <c r="F19" s="289">
        <f>+'S-20'!H15</f>
        <v>500000</v>
      </c>
      <c r="G19" s="37">
        <f>+'S-20'!E15</f>
        <v>5000000</v>
      </c>
    </row>
    <row r="20" spans="2:7" ht="15">
      <c r="B20" s="120"/>
      <c r="C20" s="115"/>
      <c r="D20" s="92"/>
      <c r="E20" s="40" t="s">
        <v>188</v>
      </c>
      <c r="F20" s="289">
        <f>+'S-22'!F40+'S-22'!F43+'S-22'!F46</f>
        <v>2690000</v>
      </c>
      <c r="G20" s="37">
        <f>+'S-22'!G40+'S-22'!G43+'S-22'!G46</f>
        <v>2700000</v>
      </c>
    </row>
    <row r="21" spans="2:7" ht="15">
      <c r="B21" s="120"/>
      <c r="C21" s="115"/>
      <c r="D21" s="116"/>
      <c r="E21" s="40" t="s">
        <v>176</v>
      </c>
      <c r="F21" s="289">
        <f>+'S-20'!I47</f>
        <v>1500000</v>
      </c>
      <c r="G21" s="37">
        <f>+'S-20'!F47</f>
        <v>4500000</v>
      </c>
    </row>
    <row r="22" spans="2:7" ht="15">
      <c r="B22" s="120"/>
      <c r="C22" s="115"/>
      <c r="D22" s="116" t="s">
        <v>179</v>
      </c>
      <c r="E22" s="40"/>
      <c r="F22" s="476"/>
      <c r="G22" s="475"/>
    </row>
    <row r="23" spans="2:7" ht="15">
      <c r="B23" s="120"/>
      <c r="C23" s="121" t="s">
        <v>180</v>
      </c>
      <c r="D23" s="116"/>
      <c r="E23" s="40"/>
      <c r="F23" s="289"/>
      <c r="G23" s="37"/>
    </row>
    <row r="24" spans="2:7" ht="15">
      <c r="B24" s="36"/>
      <c r="C24" s="121"/>
      <c r="D24" s="116" t="s">
        <v>379</v>
      </c>
      <c r="E24" s="40"/>
      <c r="F24" s="476">
        <f>+'S-14'!E23</f>
        <v>28292.5</v>
      </c>
      <c r="G24" s="475">
        <v>0</v>
      </c>
    </row>
    <row r="25" spans="2:7" ht="15">
      <c r="B25" s="120"/>
      <c r="C25" s="121"/>
      <c r="D25" s="116" t="s">
        <v>182</v>
      </c>
      <c r="E25" s="40"/>
      <c r="F25" s="476">
        <v>100000</v>
      </c>
      <c r="G25" s="475">
        <v>60000</v>
      </c>
    </row>
    <row r="26" spans="2:7" ht="15">
      <c r="B26" s="120"/>
      <c r="C26" s="115"/>
      <c r="D26" s="116" t="s">
        <v>183</v>
      </c>
      <c r="E26" s="40"/>
      <c r="F26" s="476">
        <v>50000</v>
      </c>
      <c r="G26" s="475">
        <v>45000</v>
      </c>
    </row>
    <row r="27" spans="2:7" ht="15">
      <c r="B27" s="120"/>
      <c r="C27" s="115"/>
      <c r="D27" s="116" t="s">
        <v>189</v>
      </c>
      <c r="E27" s="40"/>
      <c r="F27" s="476">
        <v>25000</v>
      </c>
      <c r="G27" s="475">
        <v>15000</v>
      </c>
    </row>
    <row r="28" spans="2:7" ht="15">
      <c r="B28" s="36"/>
      <c r="C28" s="115"/>
      <c r="D28" s="116"/>
      <c r="E28" s="40"/>
      <c r="F28" s="289"/>
      <c r="G28" s="37"/>
    </row>
    <row r="29" spans="2:7" ht="15.75" thickBot="1">
      <c r="B29" s="120" t="s">
        <v>164</v>
      </c>
      <c r="C29" s="115"/>
      <c r="D29" s="116"/>
      <c r="E29" s="40"/>
      <c r="F29" s="470">
        <f>+SUM(F16:F28)</f>
        <v>39129003.75</v>
      </c>
      <c r="G29" s="51">
        <f>+SUM(G16:G28)</f>
        <v>53226583</v>
      </c>
    </row>
    <row r="30" spans="2:7" ht="15.75" thickTop="1">
      <c r="B30" s="114"/>
      <c r="C30" s="115"/>
      <c r="D30" s="116"/>
      <c r="E30" s="40"/>
      <c r="F30" s="289"/>
      <c r="G30" s="37"/>
    </row>
    <row r="31" spans="2:7" ht="15">
      <c r="B31" s="259" t="s">
        <v>163</v>
      </c>
      <c r="C31" s="127"/>
      <c r="D31" s="128"/>
      <c r="E31" s="40"/>
      <c r="F31" s="289"/>
      <c r="G31" s="37"/>
    </row>
    <row r="32" spans="2:7" ht="15">
      <c r="B32" s="126"/>
      <c r="C32" s="130" t="s">
        <v>184</v>
      </c>
      <c r="D32" s="40"/>
      <c r="E32" s="40"/>
      <c r="F32" s="289"/>
      <c r="G32" s="37"/>
    </row>
    <row r="33" spans="2:7" ht="15">
      <c r="B33" s="126"/>
      <c r="C33" s="130"/>
      <c r="D33" s="93" t="s">
        <v>369</v>
      </c>
      <c r="E33" s="40"/>
      <c r="F33" s="289"/>
      <c r="G33" s="37"/>
    </row>
    <row r="34" spans="2:7" ht="15">
      <c r="B34" s="126"/>
      <c r="C34" s="39"/>
      <c r="D34" s="40"/>
      <c r="E34" s="40" t="s">
        <v>174</v>
      </c>
      <c r="F34" s="289">
        <f>+'S-13'!D24</f>
        <v>85347500</v>
      </c>
      <c r="G34" s="37">
        <f>+'S-13'!D25</f>
        <v>100000000</v>
      </c>
    </row>
    <row r="35" spans="2:7" ht="15">
      <c r="B35" s="126"/>
      <c r="C35" s="39"/>
      <c r="D35" s="40"/>
      <c r="E35" s="40" t="s">
        <v>191</v>
      </c>
      <c r="F35" s="289">
        <f>+'S-13'!E24+'S-13'!F24</f>
        <v>1100000</v>
      </c>
      <c r="G35" s="37">
        <f>+'S-13'!E25+'S-13'!F25</f>
        <v>600000</v>
      </c>
    </row>
    <row r="36" spans="2:7" ht="15">
      <c r="B36" s="126"/>
      <c r="C36" s="39"/>
      <c r="D36" s="40"/>
      <c r="E36" s="40" t="s">
        <v>192</v>
      </c>
      <c r="F36" s="289">
        <f>+'S-13'!G24</f>
        <v>250000</v>
      </c>
      <c r="G36" s="37">
        <f>+'S-13'!G25</f>
        <v>200000</v>
      </c>
    </row>
    <row r="37" spans="2:7" ht="15">
      <c r="B37" s="126"/>
      <c r="C37" s="39"/>
      <c r="D37" s="40"/>
      <c r="E37" s="40" t="s">
        <v>306</v>
      </c>
      <c r="F37" s="289">
        <f>+'S-13'!I24</f>
        <v>8612250</v>
      </c>
      <c r="G37" s="37">
        <f>+'S-13'!I25</f>
        <v>15052500</v>
      </c>
    </row>
    <row r="38" spans="2:7" ht="15">
      <c r="B38" s="126"/>
      <c r="C38" s="256"/>
      <c r="D38" s="258"/>
      <c r="E38" s="40" t="s">
        <v>194</v>
      </c>
      <c r="F38" s="289">
        <f>+F34+F35-F36-F37</f>
        <v>77585250</v>
      </c>
      <c r="G38" s="37">
        <f>+G34+G35-G36-G37</f>
        <v>85347500</v>
      </c>
    </row>
    <row r="39" spans="2:7" ht="15">
      <c r="B39" s="126"/>
      <c r="C39" s="92"/>
      <c r="D39" s="40"/>
      <c r="E39" s="92"/>
      <c r="F39" s="289"/>
      <c r="G39" s="37"/>
    </row>
    <row r="40" spans="2:7" ht="15">
      <c r="B40" s="126"/>
      <c r="C40" s="39"/>
      <c r="D40" s="40" t="s">
        <v>368</v>
      </c>
      <c r="E40" s="40"/>
      <c r="F40" s="289">
        <f>+'S-19'!I15</f>
        <v>11250000</v>
      </c>
      <c r="G40" s="37">
        <f>+'S-19'!F15</f>
        <v>0</v>
      </c>
    </row>
    <row r="41" spans="2:7" ht="15">
      <c r="B41" s="126"/>
      <c r="C41" s="92"/>
      <c r="D41" s="40" t="s">
        <v>101</v>
      </c>
      <c r="E41" s="40"/>
      <c r="F41" s="476"/>
      <c r="G41" s="475"/>
    </row>
    <row r="42" spans="2:7" ht="15">
      <c r="B42" s="126"/>
      <c r="C42" s="92"/>
      <c r="D42" s="40" t="s">
        <v>187</v>
      </c>
      <c r="E42" s="40"/>
      <c r="F42" s="476">
        <v>3400000</v>
      </c>
      <c r="G42" s="475">
        <v>1000000</v>
      </c>
    </row>
    <row r="43" spans="2:7" ht="15">
      <c r="B43" s="36"/>
      <c r="C43" s="130" t="s">
        <v>185</v>
      </c>
      <c r="D43" s="40"/>
      <c r="E43" s="40"/>
      <c r="F43" s="289"/>
      <c r="G43" s="37"/>
    </row>
    <row r="44" spans="2:7" ht="15">
      <c r="B44" s="36"/>
      <c r="C44" s="93"/>
      <c r="D44" s="40" t="s">
        <v>381</v>
      </c>
      <c r="E44" s="40"/>
      <c r="F44" s="476">
        <v>9250000</v>
      </c>
      <c r="G44" s="475">
        <v>3208633</v>
      </c>
    </row>
    <row r="45" spans="2:7" ht="15">
      <c r="B45" s="36"/>
      <c r="C45" s="92"/>
      <c r="D45" s="40" t="s">
        <v>186</v>
      </c>
      <c r="E45" s="40"/>
      <c r="F45" s="476">
        <v>875000</v>
      </c>
      <c r="G45" s="475">
        <v>260000</v>
      </c>
    </row>
    <row r="46" spans="2:7" ht="15">
      <c r="B46" s="36"/>
      <c r="C46" s="92"/>
      <c r="D46" s="40" t="s">
        <v>389</v>
      </c>
      <c r="E46" s="40"/>
      <c r="F46" s="476">
        <f>159000+340000-400000</f>
        <v>99000</v>
      </c>
      <c r="G46" s="475">
        <f>115260+450</f>
        <v>115710</v>
      </c>
    </row>
    <row r="47" spans="2:7" ht="15">
      <c r="B47" s="36"/>
      <c r="C47" s="39"/>
      <c r="D47" s="40" t="s">
        <v>390</v>
      </c>
      <c r="E47" s="40"/>
      <c r="F47" s="476">
        <v>8873.25</v>
      </c>
      <c r="G47" s="475">
        <v>19740</v>
      </c>
    </row>
    <row r="48" spans="2:7" ht="15">
      <c r="B48" s="36"/>
      <c r="C48" s="39"/>
      <c r="D48" s="40"/>
      <c r="E48" s="40"/>
      <c r="F48" s="289"/>
      <c r="G48" s="37"/>
    </row>
    <row r="49" spans="2:7" ht="15.75" thickBot="1">
      <c r="B49" s="126" t="s">
        <v>167</v>
      </c>
      <c r="C49" s="127"/>
      <c r="D49" s="128"/>
      <c r="E49" s="40"/>
      <c r="F49" s="470">
        <f>SUM(F38:F48)</f>
        <v>102468123.25</v>
      </c>
      <c r="G49" s="42">
        <f>SUM(G38:G48)</f>
        <v>89951583</v>
      </c>
    </row>
    <row r="50" spans="2:7" ht="16.5" thickBot="1" thickTop="1">
      <c r="B50" s="248"/>
      <c r="C50" s="249"/>
      <c r="D50" s="250"/>
      <c r="E50" s="267"/>
      <c r="F50" s="471">
        <f>+F29-F49</f>
        <v>-63339119.5</v>
      </c>
      <c r="G50" s="47">
        <f>+G29-G49</f>
        <v>-36725000</v>
      </c>
    </row>
    <row r="51" ht="15.75" thickTop="1"/>
  </sheetData>
  <sheetProtection/>
  <mergeCells count="4">
    <mergeCell ref="B2:G2"/>
    <mergeCell ref="F4:G4"/>
    <mergeCell ref="B7:G7"/>
    <mergeCell ref="F8:G8"/>
  </mergeCells>
  <printOptions/>
  <pageMargins left="0.16" right="0.24" top="0.34" bottom="0.23" header="0.3" footer="0.17"/>
  <pageSetup horizontalDpi="600" verticalDpi="600" orientation="portrait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98"/>
  <sheetViews>
    <sheetView zoomScalePageLayoutView="0" workbookViewId="0" topLeftCell="A1">
      <selection activeCell="E79" sqref="E79"/>
    </sheetView>
  </sheetViews>
  <sheetFormatPr defaultColWidth="9.140625" defaultRowHeight="15"/>
  <cols>
    <col min="1" max="1" width="6.00390625" style="92" customWidth="1"/>
    <col min="2" max="3" width="3.8515625" style="92" customWidth="1"/>
    <col min="4" max="4" width="70.28125" style="92" customWidth="1"/>
    <col min="5" max="6" width="12.00390625" style="92" customWidth="1"/>
    <col min="7" max="7" width="23.421875" style="92" bestFit="1" customWidth="1"/>
    <col min="8" max="8" width="12.00390625" style="92" customWidth="1"/>
    <col min="9" max="16384" width="9.140625" style="92" customWidth="1"/>
  </cols>
  <sheetData>
    <row r="1" ht="15" customHeight="1"/>
    <row r="2" spans="2:7" ht="18">
      <c r="B2" s="762" t="str">
        <f>+'S-23'!B2:G2</f>
        <v>ABC INSTITUTE OF TECHNOLOGY &amp; SCIENCE</v>
      </c>
      <c r="C2" s="762"/>
      <c r="D2" s="762"/>
      <c r="E2" s="762"/>
      <c r="F2" s="762"/>
      <c r="G2" s="762"/>
    </row>
    <row r="3" ht="15" customHeight="1"/>
    <row r="4" spans="2:7" ht="20.25">
      <c r="B4" s="862" t="s">
        <v>592</v>
      </c>
      <c r="C4" s="862"/>
      <c r="D4" s="862"/>
      <c r="E4" s="862"/>
      <c r="F4" s="862"/>
      <c r="G4" s="862"/>
    </row>
    <row r="5" spans="2:7" ht="15">
      <c r="B5" s="486"/>
      <c r="C5" s="486"/>
      <c r="D5" s="486"/>
      <c r="E5" s="486"/>
      <c r="F5" s="486"/>
      <c r="G5" s="483" t="s">
        <v>408</v>
      </c>
    </row>
    <row r="6" spans="2:7" ht="12.75">
      <c r="B6" s="93"/>
      <c r="C6" s="93"/>
      <c r="D6" s="40"/>
      <c r="E6" s="40"/>
      <c r="F6" s="40"/>
      <c r="G6" s="484" t="str">
        <f>+'S-16'!F6</f>
        <v>AMOUNT IN RUPEES</v>
      </c>
    </row>
    <row r="7" spans="2:6" ht="12.75">
      <c r="B7" s="93"/>
      <c r="C7" s="93"/>
      <c r="D7" s="40"/>
      <c r="E7" s="40"/>
      <c r="F7" s="40"/>
    </row>
    <row r="8" spans="2:7" ht="15.75" thickBot="1">
      <c r="B8" s="93"/>
      <c r="C8" s="93"/>
      <c r="D8" s="40"/>
      <c r="E8" s="40" t="str">
        <f>+'S-23'!F5</f>
        <v>CET CODE</v>
      </c>
      <c r="F8" s="40"/>
      <c r="G8" s="473" t="str">
        <f>+'S-23'!G5</f>
        <v>AITS</v>
      </c>
    </row>
    <row r="9" spans="2:8" ht="17.25" thickBot="1" thickTop="1">
      <c r="B9" s="767"/>
      <c r="C9" s="904" t="s">
        <v>103</v>
      </c>
      <c r="D9" s="905"/>
      <c r="E9" s="906" t="str">
        <f>+'S-10'!D9</f>
        <v> B.TECH</v>
      </c>
      <c r="F9" s="907"/>
      <c r="G9" s="907"/>
      <c r="H9" s="908"/>
    </row>
    <row r="10" spans="2:8" ht="26.25" customHeight="1" thickBot="1">
      <c r="B10" s="909"/>
      <c r="C10" s="900"/>
      <c r="D10" s="901"/>
      <c r="E10" s="900" t="s">
        <v>589</v>
      </c>
      <c r="F10" s="901"/>
      <c r="G10" s="902" t="s">
        <v>409</v>
      </c>
      <c r="H10" s="903"/>
    </row>
    <row r="11" spans="2:8" ht="25.5">
      <c r="B11" s="114"/>
      <c r="C11" s="115"/>
      <c r="D11" s="40"/>
      <c r="E11" s="498" t="s">
        <v>410</v>
      </c>
      <c r="F11" s="498" t="s">
        <v>411</v>
      </c>
      <c r="G11" s="498" t="s">
        <v>410</v>
      </c>
      <c r="H11" s="499" t="s">
        <v>411</v>
      </c>
    </row>
    <row r="12" spans="2:8" ht="15" customHeight="1">
      <c r="B12" s="114"/>
      <c r="C12" s="492" t="s">
        <v>593</v>
      </c>
      <c r="D12" s="493"/>
      <c r="E12" s="289"/>
      <c r="F12" s="289"/>
      <c r="G12" s="289"/>
      <c r="H12" s="37"/>
    </row>
    <row r="13" spans="2:8" ht="13.5" thickBot="1">
      <c r="B13" s="894" t="s">
        <v>50</v>
      </c>
      <c r="C13" s="895"/>
      <c r="D13" s="896"/>
      <c r="E13" s="491">
        <f>+E12</f>
        <v>0</v>
      </c>
      <c r="F13" s="491">
        <f>+F12</f>
        <v>0</v>
      </c>
      <c r="G13" s="491">
        <f>+G12</f>
        <v>0</v>
      </c>
      <c r="H13" s="419">
        <f>+H12</f>
        <v>0</v>
      </c>
    </row>
    <row r="14" spans="2:8" ht="15" customHeight="1">
      <c r="B14" s="114"/>
      <c r="C14" s="494" t="s">
        <v>594</v>
      </c>
      <c r="D14" s="495"/>
      <c r="E14" s="289"/>
      <c r="F14" s="289"/>
      <c r="G14" s="289"/>
      <c r="H14" s="37"/>
    </row>
    <row r="15" spans="2:8" ht="12.75">
      <c r="B15" s="114"/>
      <c r="C15" s="115">
        <v>1</v>
      </c>
      <c r="D15" s="40"/>
      <c r="E15" s="289"/>
      <c r="F15" s="289"/>
      <c r="G15" s="289"/>
      <c r="H15" s="37"/>
    </row>
    <row r="16" spans="2:8" ht="12.75">
      <c r="B16" s="114"/>
      <c r="C16" s="115">
        <v>2</v>
      </c>
      <c r="D16" s="40"/>
      <c r="E16" s="289"/>
      <c r="F16" s="289"/>
      <c r="G16" s="289"/>
      <c r="H16" s="37"/>
    </row>
    <row r="17" spans="2:8" ht="12.75">
      <c r="B17" s="114"/>
      <c r="C17" s="115">
        <v>3</v>
      </c>
      <c r="D17" s="40"/>
      <c r="E17" s="289"/>
      <c r="F17" s="289"/>
      <c r="G17" s="289"/>
      <c r="H17" s="37"/>
    </row>
    <row r="18" spans="2:8" ht="12.75">
      <c r="B18" s="114"/>
      <c r="C18" s="115"/>
      <c r="D18" s="40"/>
      <c r="E18" s="289"/>
      <c r="F18" s="289"/>
      <c r="G18" s="289"/>
      <c r="H18" s="37"/>
    </row>
    <row r="19" spans="2:8" ht="12.75">
      <c r="B19" s="114"/>
      <c r="C19" s="115"/>
      <c r="D19" s="40"/>
      <c r="E19" s="289"/>
      <c r="F19" s="289"/>
      <c r="G19" s="289"/>
      <c r="H19" s="37"/>
    </row>
    <row r="20" spans="2:8" ht="12.75">
      <c r="B20" s="114"/>
      <c r="C20" s="497"/>
      <c r="D20" s="496"/>
      <c r="E20" s="289"/>
      <c r="F20" s="289"/>
      <c r="G20" s="289"/>
      <c r="H20" s="37"/>
    </row>
    <row r="21" spans="2:8" ht="15.75" customHeight="1" thickBot="1">
      <c r="B21" s="897" t="s">
        <v>412</v>
      </c>
      <c r="C21" s="898"/>
      <c r="D21" s="899"/>
      <c r="E21" s="361"/>
      <c r="F21" s="361">
        <f>SUM(F15:F20)</f>
        <v>0</v>
      </c>
      <c r="G21" s="361"/>
      <c r="H21" s="451">
        <f>SUM(H15:H20)</f>
        <v>0</v>
      </c>
    </row>
    <row r="22" ht="13.5" thickTop="1"/>
    <row r="23" spans="5:7" ht="13.5" thickBot="1">
      <c r="E23" s="92" t="str">
        <f>+E8</f>
        <v>CET CODE</v>
      </c>
      <c r="G23" s="486" t="str">
        <f>+G8</f>
        <v>AITS</v>
      </c>
    </row>
    <row r="24" spans="2:8" ht="16.5" customHeight="1" thickBot="1" thickTop="1">
      <c r="B24" s="767"/>
      <c r="C24" s="904" t="s">
        <v>103</v>
      </c>
      <c r="D24" s="905"/>
      <c r="E24" s="906" t="str">
        <f>+'S-16'!D40</f>
        <v> M.TECH</v>
      </c>
      <c r="F24" s="907"/>
      <c r="G24" s="907"/>
      <c r="H24" s="908"/>
    </row>
    <row r="25" spans="2:8" ht="26.25" customHeight="1" thickBot="1">
      <c r="B25" s="909"/>
      <c r="C25" s="900"/>
      <c r="D25" s="901"/>
      <c r="E25" s="900" t="s">
        <v>589</v>
      </c>
      <c r="F25" s="901"/>
      <c r="G25" s="902" t="s">
        <v>409</v>
      </c>
      <c r="H25" s="903"/>
    </row>
    <row r="26" spans="2:8" ht="25.5">
      <c r="B26" s="114"/>
      <c r="C26" s="115"/>
      <c r="D26" s="40"/>
      <c r="E26" s="498" t="s">
        <v>410</v>
      </c>
      <c r="F26" s="498" t="s">
        <v>411</v>
      </c>
      <c r="G26" s="498" t="s">
        <v>410</v>
      </c>
      <c r="H26" s="499" t="s">
        <v>411</v>
      </c>
    </row>
    <row r="27" spans="2:8" ht="12.75">
      <c r="B27" s="114"/>
      <c r="C27" s="492" t="s">
        <v>593</v>
      </c>
      <c r="D27" s="493"/>
      <c r="E27" s="289"/>
      <c r="F27" s="289"/>
      <c r="G27" s="289"/>
      <c r="H27" s="37"/>
    </row>
    <row r="28" spans="2:8" ht="13.5" thickBot="1">
      <c r="B28" s="894" t="s">
        <v>50</v>
      </c>
      <c r="C28" s="895"/>
      <c r="D28" s="896"/>
      <c r="E28" s="491">
        <f>+E27</f>
        <v>0</v>
      </c>
      <c r="F28" s="491">
        <f>+F27</f>
        <v>0</v>
      </c>
      <c r="G28" s="491">
        <f>+G27</f>
        <v>0</v>
      </c>
      <c r="H28" s="419">
        <f>+H27</f>
        <v>0</v>
      </c>
    </row>
    <row r="29" spans="2:8" ht="12.75">
      <c r="B29" s="114"/>
      <c r="C29" s="494" t="s">
        <v>594</v>
      </c>
      <c r="D29" s="495"/>
      <c r="E29" s="289"/>
      <c r="F29" s="289"/>
      <c r="G29" s="289"/>
      <c r="H29" s="37"/>
    </row>
    <row r="30" spans="2:8" ht="12.75">
      <c r="B30" s="114"/>
      <c r="C30" s="115">
        <v>1</v>
      </c>
      <c r="D30" s="40"/>
      <c r="E30" s="289"/>
      <c r="F30" s="289"/>
      <c r="G30" s="289"/>
      <c r="H30" s="37"/>
    </row>
    <row r="31" spans="2:8" ht="12.75">
      <c r="B31" s="114"/>
      <c r="C31" s="115">
        <v>2</v>
      </c>
      <c r="D31" s="40"/>
      <c r="E31" s="289"/>
      <c r="F31" s="289"/>
      <c r="G31" s="289"/>
      <c r="H31" s="37"/>
    </row>
    <row r="32" spans="2:8" ht="12.75">
      <c r="B32" s="114"/>
      <c r="C32" s="115">
        <v>3</v>
      </c>
      <c r="D32" s="40"/>
      <c r="E32" s="289"/>
      <c r="F32" s="289"/>
      <c r="G32" s="289"/>
      <c r="H32" s="37"/>
    </row>
    <row r="33" spans="2:8" ht="12.75">
      <c r="B33" s="114"/>
      <c r="C33" s="115"/>
      <c r="D33" s="40"/>
      <c r="E33" s="289"/>
      <c r="F33" s="289"/>
      <c r="G33" s="289"/>
      <c r="H33" s="37"/>
    </row>
    <row r="34" spans="2:8" ht="12.75">
      <c r="B34" s="114"/>
      <c r="C34" s="115"/>
      <c r="D34" s="40"/>
      <c r="E34" s="289"/>
      <c r="F34" s="289"/>
      <c r="G34" s="289"/>
      <c r="H34" s="37"/>
    </row>
    <row r="35" spans="2:8" ht="15.75" customHeight="1">
      <c r="B35" s="114"/>
      <c r="C35" s="497"/>
      <c r="D35" s="496"/>
      <c r="E35" s="289"/>
      <c r="F35" s="289"/>
      <c r="G35" s="289"/>
      <c r="H35" s="37"/>
    </row>
    <row r="36" spans="2:8" ht="13.5" thickBot="1">
      <c r="B36" s="897" t="s">
        <v>412</v>
      </c>
      <c r="C36" s="898"/>
      <c r="D36" s="899"/>
      <c r="E36" s="361"/>
      <c r="F36" s="361">
        <f>SUM(F30:F35)</f>
        <v>0</v>
      </c>
      <c r="G36" s="361"/>
      <c r="H36" s="451">
        <f>SUM(H30:H35)</f>
        <v>0</v>
      </c>
    </row>
    <row r="37" ht="13.5" thickTop="1"/>
    <row r="43" ht="15.75">
      <c r="G43" s="362" t="str">
        <f>+G5</f>
        <v>SCHEDULE - 24</v>
      </c>
    </row>
    <row r="44" ht="12.75">
      <c r="G44" s="484" t="str">
        <f>+G6</f>
        <v>AMOUNT IN RUPEES</v>
      </c>
    </row>
    <row r="45" spans="5:7" ht="16.5" thickBot="1">
      <c r="E45" s="92" t="str">
        <f>+E23</f>
        <v>CET CODE</v>
      </c>
      <c r="G45" s="485" t="str">
        <f>+G23</f>
        <v>AITS</v>
      </c>
    </row>
    <row r="46" spans="2:8" ht="16.5" customHeight="1" thickBot="1" thickTop="1">
      <c r="B46" s="767"/>
      <c r="C46" s="904" t="s">
        <v>103</v>
      </c>
      <c r="D46" s="905"/>
      <c r="E46" s="906" t="str">
        <f>+'S-16'!D79</f>
        <v>MCA</v>
      </c>
      <c r="F46" s="907"/>
      <c r="G46" s="907"/>
      <c r="H46" s="908"/>
    </row>
    <row r="47" spans="2:8" ht="26.25" customHeight="1" thickBot="1">
      <c r="B47" s="909"/>
      <c r="C47" s="900"/>
      <c r="D47" s="901"/>
      <c r="E47" s="900" t="s">
        <v>589</v>
      </c>
      <c r="F47" s="901"/>
      <c r="G47" s="902" t="s">
        <v>409</v>
      </c>
      <c r="H47" s="903"/>
    </row>
    <row r="48" spans="2:8" ht="25.5">
      <c r="B48" s="114"/>
      <c r="C48" s="115"/>
      <c r="D48" s="40"/>
      <c r="E48" s="498" t="s">
        <v>410</v>
      </c>
      <c r="F48" s="498" t="s">
        <v>411</v>
      </c>
      <c r="G48" s="498" t="s">
        <v>410</v>
      </c>
      <c r="H48" s="499" t="s">
        <v>411</v>
      </c>
    </row>
    <row r="49" spans="2:8" ht="12.75">
      <c r="B49" s="114"/>
      <c r="C49" s="492" t="s">
        <v>593</v>
      </c>
      <c r="D49" s="493"/>
      <c r="E49" s="289"/>
      <c r="F49" s="289"/>
      <c r="G49" s="289"/>
      <c r="H49" s="37"/>
    </row>
    <row r="50" spans="2:8" ht="13.5" thickBot="1">
      <c r="B50" s="894" t="s">
        <v>50</v>
      </c>
      <c r="C50" s="895"/>
      <c r="D50" s="896"/>
      <c r="E50" s="491">
        <f>+E49</f>
        <v>0</v>
      </c>
      <c r="F50" s="491">
        <f>+F49</f>
        <v>0</v>
      </c>
      <c r="G50" s="491">
        <f>+G49</f>
        <v>0</v>
      </c>
      <c r="H50" s="419">
        <f>+H49</f>
        <v>0</v>
      </c>
    </row>
    <row r="51" spans="2:8" ht="12.75">
      <c r="B51" s="114"/>
      <c r="C51" s="494" t="s">
        <v>594</v>
      </c>
      <c r="D51" s="495"/>
      <c r="E51" s="289"/>
      <c r="F51" s="289"/>
      <c r="G51" s="289"/>
      <c r="H51" s="37"/>
    </row>
    <row r="52" spans="2:8" ht="12.75">
      <c r="B52" s="114"/>
      <c r="C52" s="115">
        <v>1</v>
      </c>
      <c r="D52" s="40"/>
      <c r="E52" s="289"/>
      <c r="F52" s="289"/>
      <c r="G52" s="289"/>
      <c r="H52" s="37"/>
    </row>
    <row r="53" spans="2:8" ht="12.75">
      <c r="B53" s="114"/>
      <c r="C53" s="115">
        <v>2</v>
      </c>
      <c r="D53" s="40"/>
      <c r="E53" s="289"/>
      <c r="F53" s="289"/>
      <c r="G53" s="289"/>
      <c r="H53" s="37"/>
    </row>
    <row r="54" spans="2:8" ht="12.75">
      <c r="B54" s="114"/>
      <c r="C54" s="115">
        <v>3</v>
      </c>
      <c r="D54" s="40"/>
      <c r="E54" s="289"/>
      <c r="F54" s="289"/>
      <c r="G54" s="289"/>
      <c r="H54" s="37"/>
    </row>
    <row r="55" spans="2:8" ht="15.75" customHeight="1">
      <c r="B55" s="114"/>
      <c r="C55" s="115"/>
      <c r="D55" s="40"/>
      <c r="E55" s="289"/>
      <c r="F55" s="289"/>
      <c r="G55" s="289"/>
      <c r="H55" s="37"/>
    </row>
    <row r="56" spans="2:8" ht="12.75">
      <c r="B56" s="114"/>
      <c r="C56" s="115"/>
      <c r="D56" s="40"/>
      <c r="E56" s="289"/>
      <c r="F56" s="289"/>
      <c r="G56" s="289"/>
      <c r="H56" s="37"/>
    </row>
    <row r="57" spans="2:8" ht="12.75">
      <c r="B57" s="114"/>
      <c r="C57" s="497"/>
      <c r="D57" s="496"/>
      <c r="E57" s="289"/>
      <c r="F57" s="289"/>
      <c r="G57" s="289"/>
      <c r="H57" s="37"/>
    </row>
    <row r="58" spans="2:8" ht="13.5" thickBot="1">
      <c r="B58" s="897" t="s">
        <v>412</v>
      </c>
      <c r="C58" s="898"/>
      <c r="D58" s="899"/>
      <c r="E58" s="361"/>
      <c r="F58" s="361">
        <f>SUM(F52:F57)</f>
        <v>0</v>
      </c>
      <c r="G58" s="361"/>
      <c r="H58" s="451">
        <f>SUM(H52:H57)</f>
        <v>0</v>
      </c>
    </row>
    <row r="59" ht="13.5" thickTop="1"/>
    <row r="63" spans="5:7" ht="13.5" thickBot="1">
      <c r="E63" s="92" t="str">
        <f>+E45</f>
        <v>CET CODE</v>
      </c>
      <c r="G63" s="486" t="str">
        <f>+G45</f>
        <v>AITS</v>
      </c>
    </row>
    <row r="64" spans="2:8" ht="16.5" customHeight="1" thickBot="1" thickTop="1">
      <c r="B64" s="767"/>
      <c r="C64" s="904" t="s">
        <v>103</v>
      </c>
      <c r="D64" s="905"/>
      <c r="E64" s="906" t="str">
        <f>+'S-16'!D110</f>
        <v>MBA</v>
      </c>
      <c r="F64" s="907"/>
      <c r="G64" s="907"/>
      <c r="H64" s="908"/>
    </row>
    <row r="65" spans="2:8" ht="26.25" customHeight="1" thickBot="1">
      <c r="B65" s="909"/>
      <c r="C65" s="900"/>
      <c r="D65" s="901"/>
      <c r="E65" s="900" t="s">
        <v>589</v>
      </c>
      <c r="F65" s="901"/>
      <c r="G65" s="902" t="s">
        <v>409</v>
      </c>
      <c r="H65" s="903"/>
    </row>
    <row r="66" spans="2:8" ht="25.5">
      <c r="B66" s="114"/>
      <c r="C66" s="115"/>
      <c r="D66" s="40"/>
      <c r="E66" s="498" t="s">
        <v>410</v>
      </c>
      <c r="F66" s="498" t="s">
        <v>411</v>
      </c>
      <c r="G66" s="498" t="s">
        <v>410</v>
      </c>
      <c r="H66" s="499" t="s">
        <v>411</v>
      </c>
    </row>
    <row r="67" spans="2:8" ht="12.75">
      <c r="B67" s="114"/>
      <c r="C67" s="492" t="s">
        <v>593</v>
      </c>
      <c r="D67" s="493"/>
      <c r="E67" s="289"/>
      <c r="F67" s="289"/>
      <c r="G67" s="289"/>
      <c r="H67" s="37"/>
    </row>
    <row r="68" spans="2:8" ht="13.5" thickBot="1">
      <c r="B68" s="894" t="s">
        <v>50</v>
      </c>
      <c r="C68" s="895"/>
      <c r="D68" s="896"/>
      <c r="E68" s="491">
        <f>+E67</f>
        <v>0</v>
      </c>
      <c r="F68" s="491">
        <f>+F67</f>
        <v>0</v>
      </c>
      <c r="G68" s="491">
        <f>+G67</f>
        <v>0</v>
      </c>
      <c r="H68" s="419">
        <f>+H67</f>
        <v>0</v>
      </c>
    </row>
    <row r="69" spans="2:8" ht="12.75">
      <c r="B69" s="114"/>
      <c r="C69" s="494" t="s">
        <v>594</v>
      </c>
      <c r="D69" s="495"/>
      <c r="E69" s="289"/>
      <c r="F69" s="289"/>
      <c r="G69" s="289"/>
      <c r="H69" s="37"/>
    </row>
    <row r="70" spans="2:8" ht="12.75">
      <c r="B70" s="114"/>
      <c r="C70" s="115">
        <v>1</v>
      </c>
      <c r="D70" s="40"/>
      <c r="E70" s="289"/>
      <c r="F70" s="289"/>
      <c r="G70" s="289"/>
      <c r="H70" s="37"/>
    </row>
    <row r="71" spans="2:8" ht="12.75">
      <c r="B71" s="114"/>
      <c r="C71" s="115">
        <v>2</v>
      </c>
      <c r="D71" s="40"/>
      <c r="E71" s="289"/>
      <c r="F71" s="289"/>
      <c r="G71" s="289"/>
      <c r="H71" s="37"/>
    </row>
    <row r="72" spans="2:8" ht="12.75">
      <c r="B72" s="114"/>
      <c r="C72" s="115">
        <v>3</v>
      </c>
      <c r="D72" s="40"/>
      <c r="E72" s="289"/>
      <c r="F72" s="289"/>
      <c r="G72" s="289"/>
      <c r="H72" s="37"/>
    </row>
    <row r="73" spans="2:8" ht="15.75" customHeight="1">
      <c r="B73" s="114"/>
      <c r="C73" s="115"/>
      <c r="D73" s="40"/>
      <c r="E73" s="289"/>
      <c r="F73" s="289"/>
      <c r="G73" s="289"/>
      <c r="H73" s="37"/>
    </row>
    <row r="74" spans="2:8" ht="12.75">
      <c r="B74" s="114"/>
      <c r="C74" s="115"/>
      <c r="D74" s="40"/>
      <c r="E74" s="289"/>
      <c r="F74" s="289"/>
      <c r="G74" s="289"/>
      <c r="H74" s="37"/>
    </row>
    <row r="75" spans="2:8" ht="12.75">
      <c r="B75" s="114"/>
      <c r="C75" s="497"/>
      <c r="D75" s="496"/>
      <c r="E75" s="289"/>
      <c r="F75" s="289"/>
      <c r="G75" s="289"/>
      <c r="H75" s="37"/>
    </row>
    <row r="76" spans="2:8" ht="13.5" thickBot="1">
      <c r="B76" s="897" t="s">
        <v>412</v>
      </c>
      <c r="C76" s="898"/>
      <c r="D76" s="899"/>
      <c r="E76" s="361"/>
      <c r="F76" s="361">
        <f>SUM(F70:F75)</f>
        <v>0</v>
      </c>
      <c r="G76" s="361"/>
      <c r="H76" s="451">
        <f>SUM(H70:H75)</f>
        <v>0</v>
      </c>
    </row>
    <row r="77" ht="13.5" thickTop="1"/>
    <row r="82" ht="15.75">
      <c r="G82" s="362" t="str">
        <f>+G43</f>
        <v>SCHEDULE - 24</v>
      </c>
    </row>
    <row r="83" ht="12.75">
      <c r="G83" s="543" t="str">
        <f>+G44</f>
        <v>AMOUNT IN RUPEES</v>
      </c>
    </row>
    <row r="85" spans="5:7" ht="13.5" thickBot="1">
      <c r="E85" s="92" t="str">
        <f>+E63</f>
        <v>CET CODE</v>
      </c>
      <c r="G85" s="486" t="str">
        <f>+G63</f>
        <v>AITS</v>
      </c>
    </row>
    <row r="86" spans="2:8" ht="16.5" customHeight="1" thickBot="1" thickTop="1">
      <c r="B86" s="767"/>
      <c r="C86" s="904" t="s">
        <v>103</v>
      </c>
      <c r="D86" s="905"/>
      <c r="E86" s="906" t="str">
        <f>+'S-16'!D141</f>
        <v>OTHERS IF ANY</v>
      </c>
      <c r="F86" s="907"/>
      <c r="G86" s="907"/>
      <c r="H86" s="908"/>
    </row>
    <row r="87" spans="2:8" ht="26.25" customHeight="1" thickBot="1">
      <c r="B87" s="909"/>
      <c r="C87" s="900"/>
      <c r="D87" s="901"/>
      <c r="E87" s="900" t="s">
        <v>589</v>
      </c>
      <c r="F87" s="901"/>
      <c r="G87" s="902" t="s">
        <v>409</v>
      </c>
      <c r="H87" s="903"/>
    </row>
    <row r="88" spans="2:8" ht="25.5">
      <c r="B88" s="114"/>
      <c r="C88" s="115"/>
      <c r="D88" s="40"/>
      <c r="E88" s="498" t="s">
        <v>410</v>
      </c>
      <c r="F88" s="498" t="s">
        <v>411</v>
      </c>
      <c r="G88" s="498" t="s">
        <v>410</v>
      </c>
      <c r="H88" s="499" t="s">
        <v>411</v>
      </c>
    </row>
    <row r="89" spans="2:8" ht="12.75">
      <c r="B89" s="114"/>
      <c r="C89" s="492" t="s">
        <v>593</v>
      </c>
      <c r="D89" s="493"/>
      <c r="E89" s="289"/>
      <c r="F89" s="289"/>
      <c r="G89" s="289"/>
      <c r="H89" s="37"/>
    </row>
    <row r="90" spans="2:8" ht="13.5" thickBot="1">
      <c r="B90" s="894" t="s">
        <v>50</v>
      </c>
      <c r="C90" s="895"/>
      <c r="D90" s="896"/>
      <c r="E90" s="491">
        <f>+E89</f>
        <v>0</v>
      </c>
      <c r="F90" s="491">
        <f>+F89</f>
        <v>0</v>
      </c>
      <c r="G90" s="491">
        <f>+G89</f>
        <v>0</v>
      </c>
      <c r="H90" s="419">
        <f>+H89</f>
        <v>0</v>
      </c>
    </row>
    <row r="91" spans="2:8" ht="12.75">
      <c r="B91" s="114"/>
      <c r="C91" s="494" t="s">
        <v>594</v>
      </c>
      <c r="D91" s="495"/>
      <c r="E91" s="289"/>
      <c r="F91" s="289"/>
      <c r="G91" s="289"/>
      <c r="H91" s="37"/>
    </row>
    <row r="92" spans="2:8" ht="12.75">
      <c r="B92" s="114"/>
      <c r="C92" s="115">
        <v>1</v>
      </c>
      <c r="D92" s="40"/>
      <c r="E92" s="289"/>
      <c r="F92" s="289"/>
      <c r="G92" s="289"/>
      <c r="H92" s="37"/>
    </row>
    <row r="93" spans="2:8" ht="12.75">
      <c r="B93" s="114"/>
      <c r="C93" s="115">
        <v>2</v>
      </c>
      <c r="D93" s="40"/>
      <c r="E93" s="289"/>
      <c r="F93" s="289"/>
      <c r="G93" s="289"/>
      <c r="H93" s="37"/>
    </row>
    <row r="94" spans="2:8" ht="12.75">
      <c r="B94" s="114"/>
      <c r="C94" s="115">
        <v>3</v>
      </c>
      <c r="D94" s="40"/>
      <c r="E94" s="289"/>
      <c r="F94" s="289"/>
      <c r="G94" s="289"/>
      <c r="H94" s="37"/>
    </row>
    <row r="95" spans="2:8" ht="15.75" customHeight="1">
      <c r="B95" s="114"/>
      <c r="C95" s="115"/>
      <c r="D95" s="40"/>
      <c r="E95" s="289"/>
      <c r="F95" s="289"/>
      <c r="G95" s="289"/>
      <c r="H95" s="37"/>
    </row>
    <row r="96" spans="2:8" ht="12.75">
      <c r="B96" s="114"/>
      <c r="C96" s="115"/>
      <c r="D96" s="40"/>
      <c r="E96" s="289"/>
      <c r="F96" s="289"/>
      <c r="G96" s="289"/>
      <c r="H96" s="37"/>
    </row>
    <row r="97" spans="2:8" ht="12.75">
      <c r="B97" s="114"/>
      <c r="C97" s="497"/>
      <c r="D97" s="496"/>
      <c r="E97" s="289"/>
      <c r="F97" s="289"/>
      <c r="G97" s="289"/>
      <c r="H97" s="37"/>
    </row>
    <row r="98" spans="2:8" ht="13.5" thickBot="1">
      <c r="B98" s="897" t="s">
        <v>412</v>
      </c>
      <c r="C98" s="898"/>
      <c r="D98" s="899"/>
      <c r="E98" s="361"/>
      <c r="F98" s="361">
        <f>SUM(F92:F97)</f>
        <v>0</v>
      </c>
      <c r="G98" s="361"/>
      <c r="H98" s="451">
        <f>SUM(H92:H97)</f>
        <v>0</v>
      </c>
    </row>
    <row r="99" ht="13.5" thickTop="1"/>
  </sheetData>
  <sheetProtection/>
  <mergeCells count="37">
    <mergeCell ref="B2:G2"/>
    <mergeCell ref="B4:G4"/>
    <mergeCell ref="B9:B10"/>
    <mergeCell ref="E46:H46"/>
    <mergeCell ref="E10:F10"/>
    <mergeCell ref="G10:H10"/>
    <mergeCell ref="E9:H9"/>
    <mergeCell ref="C9:D10"/>
    <mergeCell ref="B21:D21"/>
    <mergeCell ref="B13:D13"/>
    <mergeCell ref="B24:B25"/>
    <mergeCell ref="B46:B47"/>
    <mergeCell ref="C24:D25"/>
    <mergeCell ref="E24:H24"/>
    <mergeCell ref="E25:F25"/>
    <mergeCell ref="G25:H25"/>
    <mergeCell ref="B28:D28"/>
    <mergeCell ref="B36:D36"/>
    <mergeCell ref="C46:D47"/>
    <mergeCell ref="B64:B65"/>
    <mergeCell ref="B86:B87"/>
    <mergeCell ref="B68:D68"/>
    <mergeCell ref="B76:D76"/>
    <mergeCell ref="C86:D87"/>
    <mergeCell ref="E86:H86"/>
    <mergeCell ref="E87:F87"/>
    <mergeCell ref="G87:H87"/>
    <mergeCell ref="B90:D90"/>
    <mergeCell ref="B98:D98"/>
    <mergeCell ref="E47:F47"/>
    <mergeCell ref="G47:H47"/>
    <mergeCell ref="B50:D50"/>
    <mergeCell ref="B58:D58"/>
    <mergeCell ref="C64:D65"/>
    <mergeCell ref="E64:H64"/>
    <mergeCell ref="E65:F65"/>
    <mergeCell ref="G65:H65"/>
  </mergeCells>
  <printOptions/>
  <pageMargins left="0.16" right="0.16" top="0.28" bottom="0.22" header="0.23" footer="0.16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.57421875" style="92" customWidth="1"/>
    <col min="2" max="3" width="3.8515625" style="92" customWidth="1"/>
    <col min="4" max="4" width="70.28125" style="92" customWidth="1"/>
    <col min="5" max="6" width="12.00390625" style="92" customWidth="1"/>
    <col min="7" max="7" width="13.8515625" style="92" customWidth="1"/>
    <col min="8" max="8" width="12.00390625" style="92" customWidth="1"/>
    <col min="9" max="16384" width="9.140625" style="92" customWidth="1"/>
  </cols>
  <sheetData>
    <row r="1" ht="15" customHeight="1"/>
    <row r="2" spans="2:7" ht="18">
      <c r="B2" s="762" t="str">
        <f>+'S-24'!B2:G2</f>
        <v>ABC INSTITUTE OF TECHNOLOGY &amp; SCIENCE</v>
      </c>
      <c r="C2" s="762"/>
      <c r="D2" s="762"/>
      <c r="E2" s="762"/>
      <c r="F2" s="762"/>
      <c r="G2" s="762"/>
    </row>
    <row r="3" ht="15" customHeight="1"/>
    <row r="4" spans="2:7" ht="20.25">
      <c r="B4" s="862" t="s">
        <v>430</v>
      </c>
      <c r="C4" s="862"/>
      <c r="D4" s="862"/>
      <c r="E4" s="862"/>
      <c r="F4" s="862"/>
      <c r="G4" s="862"/>
    </row>
    <row r="5" spans="2:7" ht="15">
      <c r="B5" s="489"/>
      <c r="C5" s="489"/>
      <c r="D5" s="489"/>
      <c r="E5" s="489"/>
      <c r="F5" s="489"/>
      <c r="G5" s="487" t="s">
        <v>413</v>
      </c>
    </row>
    <row r="6" spans="2:7" ht="12.75">
      <c r="B6" s="93"/>
      <c r="C6" s="93"/>
      <c r="D6" s="40"/>
      <c r="E6" s="40"/>
      <c r="F6" s="40"/>
      <c r="G6" s="488" t="str">
        <f>+'S-24'!G6</f>
        <v>AMOUNT IN RUPEES</v>
      </c>
    </row>
    <row r="7" spans="2:6" ht="12.75">
      <c r="B7" s="93"/>
      <c r="C7" s="93"/>
      <c r="D7" s="40"/>
      <c r="E7" s="40"/>
      <c r="F7" s="40"/>
    </row>
    <row r="8" spans="2:7" ht="15.75" thickBot="1">
      <c r="B8" s="93"/>
      <c r="C8" s="93"/>
      <c r="D8" s="40"/>
      <c r="E8" s="40" t="str">
        <f>+'S-24'!E8</f>
        <v>CET CODE</v>
      </c>
      <c r="F8" s="40"/>
      <c r="G8" s="473" t="str">
        <f>+'S-24'!G8</f>
        <v>AITS</v>
      </c>
    </row>
    <row r="9" spans="2:8" ht="17.25" customHeight="1" thickTop="1">
      <c r="B9" s="767"/>
      <c r="C9" s="904" t="s">
        <v>103</v>
      </c>
      <c r="D9" s="905"/>
      <c r="E9" s="910" t="s">
        <v>414</v>
      </c>
      <c r="F9" s="910" t="s">
        <v>415</v>
      </c>
      <c r="G9" s="910" t="s">
        <v>416</v>
      </c>
      <c r="H9" s="912" t="s">
        <v>417</v>
      </c>
    </row>
    <row r="10" spans="2:8" ht="13.5" thickBot="1">
      <c r="B10" s="909"/>
      <c r="C10" s="900"/>
      <c r="D10" s="901"/>
      <c r="E10" s="911"/>
      <c r="F10" s="911"/>
      <c r="G10" s="911"/>
      <c r="H10" s="913"/>
    </row>
    <row r="11" spans="2:8" ht="15" customHeight="1">
      <c r="B11" s="501"/>
      <c r="C11" s="502" t="s">
        <v>508</v>
      </c>
      <c r="D11" s="503"/>
      <c r="E11" s="504"/>
      <c r="F11" s="504"/>
      <c r="G11" s="504"/>
      <c r="H11" s="505"/>
    </row>
    <row r="12" spans="2:8" ht="15" customHeight="1">
      <c r="B12" s="114"/>
      <c r="C12" s="500"/>
      <c r="D12" s="493"/>
      <c r="E12" s="289"/>
      <c r="F12" s="289"/>
      <c r="G12" s="289"/>
      <c r="H12" s="37"/>
    </row>
    <row r="13" spans="2:8" ht="15" customHeight="1">
      <c r="B13" s="114"/>
      <c r="C13" s="500"/>
      <c r="D13" s="493"/>
      <c r="E13" s="289"/>
      <c r="F13" s="289"/>
      <c r="G13" s="289"/>
      <c r="H13" s="37"/>
    </row>
    <row r="14" spans="2:8" ht="15" customHeight="1">
      <c r="B14" s="114"/>
      <c r="C14" s="500"/>
      <c r="D14" s="493"/>
      <c r="E14" s="289"/>
      <c r="F14" s="289"/>
      <c r="G14" s="289"/>
      <c r="H14" s="37"/>
    </row>
    <row r="15" spans="2:8" ht="15" customHeight="1" thickBot="1">
      <c r="B15" s="506"/>
      <c r="C15" s="507"/>
      <c r="D15" s="508"/>
      <c r="E15" s="246"/>
      <c r="F15" s="246"/>
      <c r="G15" s="246"/>
      <c r="H15" s="47"/>
    </row>
    <row r="16" ht="13.5" thickTop="1"/>
    <row r="17" ht="13.5" thickBot="1"/>
    <row r="18" spans="2:8" ht="17.25" customHeight="1" thickTop="1">
      <c r="B18" s="767"/>
      <c r="C18" s="904" t="s">
        <v>103</v>
      </c>
      <c r="D18" s="905"/>
      <c r="E18" s="910" t="s">
        <v>414</v>
      </c>
      <c r="F18" s="910" t="s">
        <v>415</v>
      </c>
      <c r="G18" s="910" t="s">
        <v>416</v>
      </c>
      <c r="H18" s="912" t="s">
        <v>417</v>
      </c>
    </row>
    <row r="19" spans="2:8" ht="13.5" thickBot="1">
      <c r="B19" s="909"/>
      <c r="C19" s="900"/>
      <c r="D19" s="901"/>
      <c r="E19" s="911"/>
      <c r="F19" s="911"/>
      <c r="G19" s="911"/>
      <c r="H19" s="913"/>
    </row>
    <row r="20" spans="2:8" ht="15" customHeight="1">
      <c r="B20" s="114"/>
      <c r="C20" s="500" t="s">
        <v>420</v>
      </c>
      <c r="D20" s="493"/>
      <c r="E20" s="289"/>
      <c r="F20" s="289"/>
      <c r="G20" s="289"/>
      <c r="H20" s="37"/>
    </row>
    <row r="21" spans="2:8" ht="15" customHeight="1">
      <c r="B21" s="114"/>
      <c r="C21" s="500"/>
      <c r="D21" s="493"/>
      <c r="E21" s="289"/>
      <c r="F21" s="289"/>
      <c r="G21" s="289"/>
      <c r="H21" s="37"/>
    </row>
    <row r="22" spans="2:8" ht="15" customHeight="1">
      <c r="B22" s="114"/>
      <c r="C22" s="500"/>
      <c r="D22" s="493"/>
      <c r="E22" s="289"/>
      <c r="F22" s="289"/>
      <c r="G22" s="289"/>
      <c r="H22" s="37"/>
    </row>
    <row r="23" spans="2:8" ht="15" customHeight="1">
      <c r="B23" s="114"/>
      <c r="C23" s="500"/>
      <c r="D23" s="493"/>
      <c r="E23" s="289"/>
      <c r="F23" s="289"/>
      <c r="G23" s="289"/>
      <c r="H23" s="37"/>
    </row>
    <row r="24" spans="2:8" ht="15" customHeight="1" thickBot="1">
      <c r="B24" s="506"/>
      <c r="C24" s="507"/>
      <c r="D24" s="508"/>
      <c r="E24" s="246"/>
      <c r="F24" s="246"/>
      <c r="G24" s="246"/>
      <c r="H24" s="47"/>
    </row>
    <row r="25" ht="13.5" thickTop="1"/>
    <row r="27" ht="12.75">
      <c r="B27" s="92" t="s">
        <v>421</v>
      </c>
    </row>
  </sheetData>
  <sheetProtection/>
  <mergeCells count="14">
    <mergeCell ref="H9:H10"/>
    <mergeCell ref="B2:G2"/>
    <mergeCell ref="B4:G4"/>
    <mergeCell ref="C9:D10"/>
    <mergeCell ref="B9:B10"/>
    <mergeCell ref="E9:E10"/>
    <mergeCell ref="F9:F10"/>
    <mergeCell ref="G9:G10"/>
    <mergeCell ref="B18:B19"/>
    <mergeCell ref="C18:D19"/>
    <mergeCell ref="E18:E19"/>
    <mergeCell ref="F18:F19"/>
    <mergeCell ref="G18:G19"/>
    <mergeCell ref="H18:H19"/>
  </mergeCells>
  <printOptions/>
  <pageMargins left="0.48" right="0.24" top="0.75" bottom="0.75" header="0.3" footer="0.3"/>
  <pageSetup horizontalDpi="600" verticalDpi="60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2.57421875" style="92" customWidth="1"/>
    <col min="2" max="3" width="3.8515625" style="92" customWidth="1"/>
    <col min="4" max="4" width="60.28125" style="92" customWidth="1"/>
    <col min="5" max="8" width="15.7109375" style="92" customWidth="1"/>
    <col min="9" max="9" width="1.421875" style="92" customWidth="1"/>
    <col min="10" max="16384" width="9.140625" style="92" customWidth="1"/>
  </cols>
  <sheetData>
    <row r="1" ht="15" customHeight="1"/>
    <row r="2" spans="2:8" ht="18">
      <c r="B2" s="762" t="str">
        <f>+'S-25'!B2:G2</f>
        <v>ABC INSTITUTE OF TECHNOLOGY &amp; SCIENCE</v>
      </c>
      <c r="C2" s="762"/>
      <c r="D2" s="762"/>
      <c r="E2" s="762"/>
      <c r="F2" s="762"/>
      <c r="G2" s="762"/>
      <c r="H2" s="762"/>
    </row>
    <row r="3" ht="15" customHeight="1"/>
    <row r="4" spans="2:8" ht="20.25">
      <c r="B4" s="862" t="s">
        <v>433</v>
      </c>
      <c r="C4" s="862"/>
      <c r="D4" s="862"/>
      <c r="E4" s="862"/>
      <c r="F4" s="862"/>
      <c r="G4" s="862"/>
      <c r="H4" s="862"/>
    </row>
    <row r="5" spans="2:7" ht="15">
      <c r="B5" s="546"/>
      <c r="C5" s="546"/>
      <c r="D5" s="546"/>
      <c r="E5" s="546"/>
      <c r="F5" s="548"/>
      <c r="G5" s="544" t="s">
        <v>423</v>
      </c>
    </row>
    <row r="6" spans="2:7" ht="12.75">
      <c r="B6" s="93"/>
      <c r="C6" s="93"/>
      <c r="D6" s="40"/>
      <c r="E6" s="40"/>
      <c r="F6" s="40"/>
      <c r="G6" s="545" t="str">
        <f>+'S-25'!G6</f>
        <v>AMOUNT IN RUPEES</v>
      </c>
    </row>
    <row r="7" spans="2:7" ht="12.75">
      <c r="B7" s="93"/>
      <c r="C7" s="93"/>
      <c r="D7" s="40"/>
      <c r="E7" s="40"/>
      <c r="F7" s="40"/>
      <c r="G7" s="40"/>
    </row>
    <row r="8" spans="2:7" ht="15">
      <c r="B8" s="93"/>
      <c r="C8" s="93"/>
      <c r="D8" s="40"/>
      <c r="E8" s="277" t="str">
        <f>+'S-25'!E8</f>
        <v>CET CODE</v>
      </c>
      <c r="F8" s="277"/>
      <c r="G8" s="473" t="str">
        <f>+'S-25'!G8</f>
        <v>AITS</v>
      </c>
    </row>
    <row r="9" spans="2:8" ht="15.75" thickBot="1">
      <c r="B9" s="93"/>
      <c r="C9" s="93"/>
      <c r="D9" s="40"/>
      <c r="E9" s="277"/>
      <c r="F9" s="277"/>
      <c r="G9" s="40"/>
      <c r="H9" s="473"/>
    </row>
    <row r="10" spans="2:8" ht="39.75" thickBot="1" thickTop="1">
      <c r="B10" s="384"/>
      <c r="C10" s="916" t="s">
        <v>426</v>
      </c>
      <c r="D10" s="917"/>
      <c r="E10" s="550" t="s">
        <v>425</v>
      </c>
      <c r="F10" s="551" t="s">
        <v>427</v>
      </c>
      <c r="G10" s="551" t="s">
        <v>428</v>
      </c>
      <c r="H10" s="552" t="s">
        <v>429</v>
      </c>
    </row>
    <row r="11" spans="2:8" ht="15" customHeight="1">
      <c r="B11" s="501"/>
      <c r="C11" s="547" t="s">
        <v>509</v>
      </c>
      <c r="D11" s="503"/>
      <c r="E11" s="504"/>
      <c r="F11" s="504"/>
      <c r="G11" s="504"/>
      <c r="H11" s="505"/>
    </row>
    <row r="12" spans="2:8" ht="15" customHeight="1">
      <c r="B12" s="114"/>
      <c r="C12" s="500">
        <v>1</v>
      </c>
      <c r="D12" s="493"/>
      <c r="E12" s="289"/>
      <c r="F12" s="289"/>
      <c r="G12" s="289"/>
      <c r="H12" s="37"/>
    </row>
    <row r="13" spans="2:8" ht="15" customHeight="1">
      <c r="B13" s="114"/>
      <c r="C13" s="500">
        <v>2</v>
      </c>
      <c r="D13" s="493"/>
      <c r="E13" s="289"/>
      <c r="F13" s="289"/>
      <c r="G13" s="289"/>
      <c r="H13" s="37"/>
    </row>
    <row r="14" spans="2:8" ht="15" customHeight="1">
      <c r="B14" s="114"/>
      <c r="C14" s="500">
        <v>3</v>
      </c>
      <c r="D14" s="493"/>
      <c r="E14" s="289"/>
      <c r="F14" s="289"/>
      <c r="G14" s="289"/>
      <c r="H14" s="37"/>
    </row>
    <row r="15" spans="2:8" ht="15" customHeight="1">
      <c r="B15" s="114"/>
      <c r="C15" s="500">
        <v>4</v>
      </c>
      <c r="D15" s="493"/>
      <c r="E15" s="289"/>
      <c r="F15" s="289"/>
      <c r="G15" s="289"/>
      <c r="H15" s="37"/>
    </row>
    <row r="16" spans="2:8" ht="15" customHeight="1">
      <c r="B16" s="114"/>
      <c r="C16" s="500">
        <v>5</v>
      </c>
      <c r="D16" s="493"/>
      <c r="E16" s="289"/>
      <c r="F16" s="289"/>
      <c r="G16" s="289"/>
      <c r="H16" s="37"/>
    </row>
    <row r="17" spans="2:8" ht="15" customHeight="1" thickBot="1">
      <c r="B17" s="506"/>
      <c r="C17" s="914" t="s">
        <v>50</v>
      </c>
      <c r="D17" s="915"/>
      <c r="E17" s="549">
        <f>SUM(E12:E16)</f>
        <v>0</v>
      </c>
      <c r="F17" s="549">
        <f>SUM(F12:F16)</f>
        <v>0</v>
      </c>
      <c r="G17" s="549">
        <f>SUM(G12:G16)</f>
        <v>0</v>
      </c>
      <c r="H17" s="401">
        <f>SUM(H12:H16)</f>
        <v>0</v>
      </c>
    </row>
    <row r="18" spans="2:8" ht="15" customHeight="1" thickTop="1">
      <c r="B18" s="116"/>
      <c r="C18" s="383"/>
      <c r="D18" s="383"/>
      <c r="E18" s="93"/>
      <c r="F18" s="93"/>
      <c r="G18" s="93"/>
      <c r="H18" s="93"/>
    </row>
    <row r="19" spans="2:8" ht="15" customHeight="1" thickBot="1">
      <c r="B19" s="116"/>
      <c r="C19" s="383"/>
      <c r="D19" s="383"/>
      <c r="E19" s="93"/>
      <c r="F19" s="93"/>
      <c r="G19" s="93"/>
      <c r="H19" s="93"/>
    </row>
    <row r="20" spans="2:8" ht="39.75" thickBot="1" thickTop="1">
      <c r="B20" s="384"/>
      <c r="C20" s="916" t="s">
        <v>426</v>
      </c>
      <c r="D20" s="917"/>
      <c r="E20" s="550" t="s">
        <v>425</v>
      </c>
      <c r="F20" s="551" t="s">
        <v>427</v>
      </c>
      <c r="G20" s="551" t="s">
        <v>428</v>
      </c>
      <c r="H20" s="552" t="s">
        <v>429</v>
      </c>
    </row>
    <row r="21" spans="2:8" ht="15" customHeight="1">
      <c r="B21" s="501"/>
      <c r="C21" s="547" t="s">
        <v>432</v>
      </c>
      <c r="D21" s="503"/>
      <c r="E21" s="504"/>
      <c r="F21" s="504"/>
      <c r="G21" s="504"/>
      <c r="H21" s="505"/>
    </row>
    <row r="22" spans="2:8" ht="15" customHeight="1">
      <c r="B22" s="114"/>
      <c r="C22" s="500">
        <v>1</v>
      </c>
      <c r="D22" s="493"/>
      <c r="E22" s="289"/>
      <c r="F22" s="289"/>
      <c r="G22" s="289"/>
      <c r="H22" s="37"/>
    </row>
    <row r="23" spans="2:8" ht="15" customHeight="1">
      <c r="B23" s="114"/>
      <c r="C23" s="500">
        <v>2</v>
      </c>
      <c r="D23" s="493"/>
      <c r="E23" s="289"/>
      <c r="F23" s="289"/>
      <c r="G23" s="289"/>
      <c r="H23" s="37"/>
    </row>
    <row r="24" spans="2:8" ht="15" customHeight="1">
      <c r="B24" s="114"/>
      <c r="C24" s="500">
        <v>3</v>
      </c>
      <c r="D24" s="493"/>
      <c r="E24" s="289"/>
      <c r="F24" s="289"/>
      <c r="G24" s="289"/>
      <c r="H24" s="37"/>
    </row>
    <row r="25" spans="2:8" ht="15" customHeight="1">
      <c r="B25" s="114"/>
      <c r="C25" s="500">
        <v>4</v>
      </c>
      <c r="D25" s="493"/>
      <c r="E25" s="289"/>
      <c r="F25" s="289"/>
      <c r="G25" s="289"/>
      <c r="H25" s="37"/>
    </row>
    <row r="26" spans="2:8" ht="15" customHeight="1">
      <c r="B26" s="114"/>
      <c r="C26" s="500">
        <v>5</v>
      </c>
      <c r="D26" s="493"/>
      <c r="E26" s="289"/>
      <c r="F26" s="289"/>
      <c r="G26" s="289"/>
      <c r="H26" s="37"/>
    </row>
    <row r="27" spans="2:8" ht="15" customHeight="1" thickBot="1">
      <c r="B27" s="506"/>
      <c r="C27" s="914" t="s">
        <v>50</v>
      </c>
      <c r="D27" s="915"/>
      <c r="E27" s="549">
        <f>SUM(E22:E26)</f>
        <v>0</v>
      </c>
      <c r="F27" s="549">
        <f>SUM(F22:F26)</f>
        <v>0</v>
      </c>
      <c r="G27" s="549">
        <f>SUM(G22:G26)</f>
        <v>0</v>
      </c>
      <c r="H27" s="401">
        <f>SUM(H22:H26)</f>
        <v>0</v>
      </c>
    </row>
    <row r="28" spans="2:8" ht="15" customHeight="1" thickTop="1">
      <c r="B28" s="116"/>
      <c r="C28" s="383"/>
      <c r="D28" s="383"/>
      <c r="E28" s="93"/>
      <c r="F28" s="93"/>
      <c r="G28" s="93"/>
      <c r="H28" s="93"/>
    </row>
    <row r="30" ht="12.75">
      <c r="B30" s="92" t="s">
        <v>424</v>
      </c>
    </row>
  </sheetData>
  <sheetProtection/>
  <mergeCells count="6">
    <mergeCell ref="C17:D17"/>
    <mergeCell ref="B2:H2"/>
    <mergeCell ref="B4:H4"/>
    <mergeCell ref="C10:D10"/>
    <mergeCell ref="C20:D20"/>
    <mergeCell ref="C27:D27"/>
  </mergeCells>
  <printOptions/>
  <pageMargins left="0.16" right="0.24" top="0.75" bottom="0.75" header="0.3" footer="0.3"/>
  <pageSetup horizontalDpi="600" verticalDpi="60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O24"/>
  <sheetViews>
    <sheetView zoomScalePageLayoutView="0" workbookViewId="0" topLeftCell="C1">
      <selection activeCell="J8" sqref="J8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5.140625" style="0" customWidth="1"/>
    <col min="4" max="4" width="15.28125" style="0" bestFit="1" customWidth="1"/>
    <col min="5" max="5" width="16.8515625" style="0" bestFit="1" customWidth="1"/>
    <col min="6" max="6" width="12.7109375" style="0" bestFit="1" customWidth="1"/>
    <col min="7" max="7" width="17.00390625" style="0" bestFit="1" customWidth="1"/>
    <col min="10" max="10" width="12.421875" style="0" customWidth="1"/>
    <col min="11" max="11" width="12.7109375" style="0" customWidth="1"/>
  </cols>
  <sheetData>
    <row r="2" spans="2:13" ht="18">
      <c r="B2" s="762" t="str">
        <f>+'S-26'!B2:H2</f>
        <v>ABC INSTITUTE OF TECHNOLOGY &amp; SCIENCE</v>
      </c>
      <c r="C2" s="762"/>
      <c r="D2" s="762"/>
      <c r="E2" s="762"/>
      <c r="F2" s="762"/>
      <c r="G2" s="762"/>
      <c r="M2" s="554" t="s">
        <v>442</v>
      </c>
    </row>
    <row r="3" spans="2:7" ht="15">
      <c r="B3" s="92"/>
      <c r="C3" s="92"/>
      <c r="D3" s="92"/>
      <c r="E3" s="92"/>
      <c r="F3" s="92"/>
      <c r="G3" s="92"/>
    </row>
    <row r="4" spans="2:12" ht="20.25">
      <c r="B4" s="862" t="s">
        <v>513</v>
      </c>
      <c r="C4" s="862"/>
      <c r="D4" s="862"/>
      <c r="E4" s="862"/>
      <c r="F4" s="862"/>
      <c r="G4" s="862"/>
      <c r="H4" s="862"/>
      <c r="I4" s="862"/>
      <c r="J4" s="862"/>
      <c r="K4" s="862"/>
      <c r="L4" s="862"/>
    </row>
    <row r="5" spans="2:6" ht="15">
      <c r="B5" s="556"/>
      <c r="C5" s="556"/>
      <c r="D5" s="556"/>
      <c r="E5" s="556"/>
      <c r="F5" s="556"/>
    </row>
    <row r="6" spans="2:7" ht="15">
      <c r="B6" s="93"/>
      <c r="C6" s="93"/>
      <c r="D6" s="40"/>
      <c r="E6" s="40"/>
      <c r="F6" s="40"/>
      <c r="G6" s="555"/>
    </row>
    <row r="7" spans="2:7" ht="15">
      <c r="B7" s="93"/>
      <c r="C7" s="93"/>
      <c r="D7" s="40"/>
      <c r="E7" s="40"/>
      <c r="F7" s="40"/>
      <c r="G7" s="40"/>
    </row>
    <row r="8" spans="2:7" ht="15.75">
      <c r="B8" s="93"/>
      <c r="C8" s="93"/>
      <c r="D8" s="40"/>
      <c r="E8" s="559" t="s">
        <v>391</v>
      </c>
      <c r="F8" s="277"/>
      <c r="G8" s="473" t="str">
        <f>+'S-26'!G8</f>
        <v>AITS</v>
      </c>
    </row>
    <row r="9" spans="2:7" ht="15.75" thickBot="1">
      <c r="B9" s="93"/>
      <c r="C9" s="93"/>
      <c r="D9" s="40"/>
      <c r="E9" s="277"/>
      <c r="F9" s="277"/>
      <c r="G9" s="40"/>
    </row>
    <row r="10" spans="2:15" ht="78" thickBot="1" thickTop="1">
      <c r="B10" s="384"/>
      <c r="C10" s="916" t="s">
        <v>443</v>
      </c>
      <c r="D10" s="917"/>
      <c r="E10" s="575" t="s">
        <v>510</v>
      </c>
      <c r="F10" s="575" t="s">
        <v>511</v>
      </c>
      <c r="G10" s="575" t="s">
        <v>512</v>
      </c>
      <c r="H10" s="550" t="s">
        <v>444</v>
      </c>
      <c r="I10" s="551" t="s">
        <v>445</v>
      </c>
      <c r="J10" s="551" t="s">
        <v>446</v>
      </c>
      <c r="K10" s="551" t="s">
        <v>447</v>
      </c>
      <c r="L10" s="552" t="s">
        <v>448</v>
      </c>
      <c r="M10" s="551" t="s">
        <v>449</v>
      </c>
      <c r="N10" s="552" t="s">
        <v>450</v>
      </c>
      <c r="O10" s="552" t="s">
        <v>451</v>
      </c>
    </row>
    <row r="11" spans="2:15" ht="15">
      <c r="B11" s="501"/>
      <c r="C11" s="547" t="s">
        <v>509</v>
      </c>
      <c r="D11" s="503"/>
      <c r="E11" s="289"/>
      <c r="F11" s="289"/>
      <c r="G11" s="289"/>
      <c r="H11" s="504"/>
      <c r="I11" s="505"/>
      <c r="J11" s="504"/>
      <c r="K11" s="505"/>
      <c r="L11" s="505"/>
      <c r="M11" s="504"/>
      <c r="N11" s="505"/>
      <c r="O11" s="505"/>
    </row>
    <row r="12" spans="2:15" ht="15">
      <c r="B12" s="114"/>
      <c r="C12" s="500">
        <v>1</v>
      </c>
      <c r="D12" s="493" t="s">
        <v>452</v>
      </c>
      <c r="E12" s="289"/>
      <c r="F12" s="289"/>
      <c r="G12" s="289"/>
      <c r="H12" s="289"/>
      <c r="I12" s="37"/>
      <c r="J12" s="289"/>
      <c r="K12" s="37"/>
      <c r="L12" s="37"/>
      <c r="M12" s="289"/>
      <c r="N12" s="37"/>
      <c r="O12" s="37"/>
    </row>
    <row r="13" spans="2:15" ht="15">
      <c r="B13" s="114"/>
      <c r="C13" s="500">
        <v>2</v>
      </c>
      <c r="D13" s="493" t="s">
        <v>453</v>
      </c>
      <c r="E13" s="289"/>
      <c r="F13" s="289"/>
      <c r="G13" s="289"/>
      <c r="H13" s="289"/>
      <c r="I13" s="37"/>
      <c r="J13" s="289"/>
      <c r="K13" s="37"/>
      <c r="L13" s="37"/>
      <c r="M13" s="289"/>
      <c r="N13" s="37"/>
      <c r="O13" s="37"/>
    </row>
    <row r="14" spans="2:15" ht="15">
      <c r="B14" s="114"/>
      <c r="C14" s="500">
        <v>3</v>
      </c>
      <c r="D14" s="493" t="s">
        <v>454</v>
      </c>
      <c r="E14" s="289"/>
      <c r="F14" s="289"/>
      <c r="G14" s="289"/>
      <c r="H14" s="289"/>
      <c r="I14" s="37"/>
      <c r="J14" s="289"/>
      <c r="K14" s="37"/>
      <c r="L14" s="37"/>
      <c r="M14" s="289"/>
      <c r="N14" s="37"/>
      <c r="O14" s="37"/>
    </row>
    <row r="15" spans="2:15" ht="15">
      <c r="B15" s="114"/>
      <c r="C15" s="500">
        <v>4</v>
      </c>
      <c r="D15" s="560" t="s">
        <v>281</v>
      </c>
      <c r="E15" s="289"/>
      <c r="F15" s="289"/>
      <c r="G15" s="289"/>
      <c r="H15" s="289"/>
      <c r="I15" s="37"/>
      <c r="J15" s="289"/>
      <c r="K15" s="37"/>
      <c r="L15" s="37"/>
      <c r="M15" s="289"/>
      <c r="N15" s="37"/>
      <c r="O15" s="37"/>
    </row>
    <row r="16" spans="2:15" ht="15">
      <c r="B16" s="561"/>
      <c r="C16" s="562">
        <v>5</v>
      </c>
      <c r="D16" s="557"/>
      <c r="E16" s="351"/>
      <c r="F16" s="351"/>
      <c r="G16" s="351"/>
      <c r="H16" s="351"/>
      <c r="I16" s="358"/>
      <c r="J16" s="351"/>
      <c r="K16" s="358"/>
      <c r="L16" s="358"/>
      <c r="M16" s="351"/>
      <c r="N16" s="358"/>
      <c r="O16" s="358"/>
    </row>
    <row r="17" spans="2:12" ht="15">
      <c r="B17" s="116"/>
      <c r="C17" s="500"/>
      <c r="D17" s="500"/>
      <c r="E17" s="40"/>
      <c r="F17" s="40"/>
      <c r="G17" s="40"/>
      <c r="H17" s="40"/>
      <c r="I17" s="40"/>
      <c r="J17" s="40"/>
      <c r="K17" s="40"/>
      <c r="L17" s="40"/>
    </row>
    <row r="18" spans="2:7" ht="15">
      <c r="B18" s="116"/>
      <c r="C18" s="383"/>
      <c r="D18" s="383"/>
      <c r="E18" s="93"/>
      <c r="F18" s="93"/>
      <c r="G18" s="93"/>
    </row>
    <row r="19" spans="2:8" ht="18">
      <c r="B19" s="116"/>
      <c r="C19" s="383"/>
      <c r="D19" s="918" t="s">
        <v>514</v>
      </c>
      <c r="E19" s="918"/>
      <c r="F19" s="918"/>
      <c r="G19" s="918"/>
      <c r="H19" s="918"/>
    </row>
    <row r="20" spans="2:7" ht="15">
      <c r="B20" s="116"/>
      <c r="C20" s="383"/>
      <c r="E20" s="93"/>
      <c r="F20" s="93"/>
      <c r="G20" s="93"/>
    </row>
    <row r="21" spans="2:7" ht="15">
      <c r="B21" s="92"/>
      <c r="C21" s="92"/>
      <c r="D21" s="92"/>
      <c r="E21" s="92"/>
      <c r="F21" s="92"/>
      <c r="G21" s="92"/>
    </row>
    <row r="22" spans="2:7" ht="15">
      <c r="B22" s="92"/>
      <c r="C22" s="92"/>
      <c r="D22" s="92"/>
      <c r="E22" s="92"/>
      <c r="F22" s="92"/>
      <c r="G22" s="92"/>
    </row>
    <row r="23" spans="2:7" ht="15">
      <c r="B23" s="92"/>
      <c r="C23" s="92"/>
      <c r="D23" s="92"/>
      <c r="E23" s="92"/>
      <c r="F23" s="92"/>
      <c r="G23" s="92"/>
    </row>
    <row r="24" spans="2:7" ht="15">
      <c r="B24" s="92"/>
      <c r="C24" s="92"/>
      <c r="D24" s="92"/>
      <c r="E24" s="92"/>
      <c r="F24" s="92"/>
      <c r="G24" s="92"/>
    </row>
  </sheetData>
  <sheetProtection/>
  <mergeCells count="4">
    <mergeCell ref="B2:G2"/>
    <mergeCell ref="D19:H19"/>
    <mergeCell ref="C10:D10"/>
    <mergeCell ref="B4:L4"/>
  </mergeCells>
  <printOptions/>
  <pageMargins left="0.27" right="0.27" top="0.35" bottom="0.7480314960629921" header="0.23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2:T74"/>
  <sheetViews>
    <sheetView zoomScalePageLayoutView="0" workbookViewId="0" topLeftCell="A43">
      <selection activeCell="F13" sqref="F13"/>
    </sheetView>
  </sheetViews>
  <sheetFormatPr defaultColWidth="9.140625" defaultRowHeight="15"/>
  <cols>
    <col min="1" max="1" width="2.57421875" style="65" customWidth="1"/>
    <col min="2" max="2" width="1.57421875" style="65" customWidth="1"/>
    <col min="3" max="3" width="5.8515625" style="65" bestFit="1" customWidth="1"/>
    <col min="4" max="4" width="16.7109375" style="65" customWidth="1"/>
    <col min="5" max="5" width="17.28125" style="65" customWidth="1"/>
    <col min="6" max="6" width="9.57421875" style="65" customWidth="1"/>
    <col min="7" max="7" width="8.421875" style="65" customWidth="1"/>
    <col min="8" max="8" width="8.7109375" style="65" customWidth="1"/>
    <col min="9" max="9" width="12.28125" style="65" customWidth="1"/>
    <col min="10" max="10" width="8.421875" style="582" customWidth="1"/>
    <col min="11" max="11" width="8.57421875" style="582" customWidth="1"/>
    <col min="12" max="12" width="12.57421875" style="582" customWidth="1"/>
    <col min="13" max="13" width="11.140625" style="65" bestFit="1" customWidth="1"/>
    <col min="14" max="14" width="11.140625" style="65" customWidth="1"/>
    <col min="15" max="15" width="8.421875" style="65" customWidth="1"/>
    <col min="16" max="16" width="9.57421875" style="65" customWidth="1"/>
    <col min="17" max="17" width="12.57421875" style="65" customWidth="1"/>
    <col min="18" max="18" width="8.421875" style="582" customWidth="1"/>
    <col min="19" max="19" width="8.8515625" style="582" customWidth="1"/>
    <col min="20" max="20" width="12.57421875" style="582" customWidth="1"/>
    <col min="21" max="21" width="4.00390625" style="65" customWidth="1"/>
    <col min="22" max="26" width="11.28125" style="65" customWidth="1"/>
    <col min="27" max="16384" width="9.140625" style="65" customWidth="1"/>
  </cols>
  <sheetData>
    <row r="2" spans="3:20" ht="15.75">
      <c r="C2" s="295" t="s">
        <v>286</v>
      </c>
      <c r="O2" s="691" t="s">
        <v>137</v>
      </c>
      <c r="P2" s="691"/>
      <c r="Q2" s="691"/>
      <c r="R2" s="691"/>
      <c r="S2" s="691"/>
      <c r="T2" s="691"/>
    </row>
    <row r="4" spans="3:20" ht="15.75">
      <c r="C4" s="193" t="s">
        <v>59</v>
      </c>
      <c r="G4" s="296" t="str">
        <f>+'GEN INFO'!E18</f>
        <v>ABC INSTITUTE OF TECHNOLOGY &amp; SCIENCE</v>
      </c>
      <c r="H4" s="296"/>
      <c r="T4" s="596"/>
    </row>
    <row r="5" spans="3:20" ht="12.75">
      <c r="C5" s="193"/>
      <c r="Q5" s="67"/>
      <c r="R5" s="597"/>
      <c r="S5" s="597"/>
      <c r="T5" s="596"/>
    </row>
    <row r="6" spans="3:20" ht="15.75">
      <c r="C6" s="193" t="s">
        <v>304</v>
      </c>
      <c r="G6" s="296" t="str">
        <f>+'GEN INFO'!J18</f>
        <v>AITS</v>
      </c>
      <c r="Q6" s="67" t="s">
        <v>396</v>
      </c>
      <c r="R6" s="597"/>
      <c r="S6" s="597"/>
      <c r="T6" s="597"/>
    </row>
    <row r="7" ht="13.5" thickBot="1">
      <c r="T7" s="596"/>
    </row>
    <row r="8" spans="3:20" ht="15.75" customHeight="1" thickTop="1">
      <c r="C8" s="685" t="s">
        <v>38</v>
      </c>
      <c r="D8" s="688" t="s">
        <v>123</v>
      </c>
      <c r="E8" s="688" t="s">
        <v>107</v>
      </c>
      <c r="F8" s="679" t="s">
        <v>284</v>
      </c>
      <c r="G8" s="680"/>
      <c r="H8" s="680"/>
      <c r="I8" s="680"/>
      <c r="J8" s="680"/>
      <c r="K8" s="680"/>
      <c r="L8" s="681"/>
      <c r="M8" s="694" t="s">
        <v>65</v>
      </c>
      <c r="N8" s="682" t="s">
        <v>285</v>
      </c>
      <c r="O8" s="680"/>
      <c r="P8" s="680"/>
      <c r="Q8" s="680"/>
      <c r="R8" s="680"/>
      <c r="S8" s="680"/>
      <c r="T8" s="681"/>
    </row>
    <row r="9" spans="3:20" ht="15.75" customHeight="1">
      <c r="C9" s="686"/>
      <c r="D9" s="689"/>
      <c r="E9" s="689"/>
      <c r="F9" s="517" t="s">
        <v>488</v>
      </c>
      <c r="G9" s="697" t="s">
        <v>406</v>
      </c>
      <c r="H9" s="698"/>
      <c r="I9" s="699"/>
      <c r="J9" s="698" t="s">
        <v>397</v>
      </c>
      <c r="K9" s="698"/>
      <c r="L9" s="700"/>
      <c r="M9" s="695"/>
      <c r="N9" s="537" t="s">
        <v>488</v>
      </c>
      <c r="O9" s="692" t="str">
        <f>+G9</f>
        <v>2018-2019</v>
      </c>
      <c r="P9" s="689"/>
      <c r="Q9" s="693"/>
      <c r="R9" s="692" t="str">
        <f>+J9</f>
        <v>2017-2018</v>
      </c>
      <c r="S9" s="701"/>
      <c r="T9" s="702"/>
    </row>
    <row r="10" spans="3:20" ht="15" customHeight="1" thickBot="1">
      <c r="C10" s="687"/>
      <c r="D10" s="690"/>
      <c r="E10" s="690"/>
      <c r="F10" s="509" t="s">
        <v>88</v>
      </c>
      <c r="G10" s="299" t="s">
        <v>88</v>
      </c>
      <c r="H10" s="300" t="s">
        <v>159</v>
      </c>
      <c r="I10" s="301" t="s">
        <v>99</v>
      </c>
      <c r="J10" s="583" t="str">
        <f>+G10</f>
        <v>INTAKE</v>
      </c>
      <c r="K10" s="302" t="str">
        <f>+H10</f>
        <v>FEE</v>
      </c>
      <c r="L10" s="584" t="str">
        <f>+I10</f>
        <v>TOTAL FEE</v>
      </c>
      <c r="M10" s="696"/>
      <c r="N10" s="529" t="s">
        <v>88</v>
      </c>
      <c r="O10" s="518" t="str">
        <f>+G10</f>
        <v>INTAKE</v>
      </c>
      <c r="P10" s="302" t="str">
        <f>+H10</f>
        <v>FEE</v>
      </c>
      <c r="Q10" s="162" t="str">
        <f>+I10</f>
        <v>TOTAL FEE</v>
      </c>
      <c r="R10" s="589" t="str">
        <f>+O10</f>
        <v>INTAKE</v>
      </c>
      <c r="S10" s="302" t="str">
        <f>+P10</f>
        <v>FEE</v>
      </c>
      <c r="T10" s="584" t="str">
        <f>+Q10</f>
        <v>TOTAL FEE</v>
      </c>
    </row>
    <row r="11" spans="3:20" ht="15" customHeight="1" thickTop="1">
      <c r="C11" s="303"/>
      <c r="D11" s="297"/>
      <c r="E11" s="297"/>
      <c r="F11" s="510"/>
      <c r="G11" s="304"/>
      <c r="H11" s="305"/>
      <c r="I11" s="154"/>
      <c r="J11" s="585"/>
      <c r="K11" s="586"/>
      <c r="L11" s="587"/>
      <c r="M11" s="298"/>
      <c r="N11" s="530"/>
      <c r="O11" s="519"/>
      <c r="P11" s="306"/>
      <c r="Q11" s="154"/>
      <c r="R11" s="585"/>
      <c r="S11" s="586"/>
      <c r="T11" s="587"/>
    </row>
    <row r="12" spans="3:20" ht="12.75">
      <c r="C12" s="307">
        <v>1</v>
      </c>
      <c r="D12" s="159" t="str">
        <f>+'GEN INFO'!E33</f>
        <v> B.TECH</v>
      </c>
      <c r="E12" s="159" t="s">
        <v>108</v>
      </c>
      <c r="F12" s="511">
        <v>84</v>
      </c>
      <c r="G12" s="511">
        <v>84</v>
      </c>
      <c r="H12" s="308">
        <v>35000</v>
      </c>
      <c r="I12" s="155">
        <f>+G12*H12</f>
        <v>2940000</v>
      </c>
      <c r="J12" s="513">
        <v>84</v>
      </c>
      <c r="K12" s="315">
        <v>35000</v>
      </c>
      <c r="L12" s="588">
        <f>+J12*K12</f>
        <v>2940000</v>
      </c>
      <c r="M12" s="308" t="s">
        <v>60</v>
      </c>
      <c r="N12" s="511">
        <v>70</v>
      </c>
      <c r="O12" s="511">
        <v>70</v>
      </c>
      <c r="P12" s="309">
        <f>+H12</f>
        <v>35000</v>
      </c>
      <c r="Q12" s="155">
        <f>+O12*P12</f>
        <v>2450000</v>
      </c>
      <c r="R12" s="511">
        <v>70</v>
      </c>
      <c r="S12" s="315">
        <f>+K12</f>
        <v>35000</v>
      </c>
      <c r="T12" s="588">
        <f>+R12*S12</f>
        <v>2450000</v>
      </c>
    </row>
    <row r="13" spans="3:20" ht="12.75">
      <c r="C13" s="307"/>
      <c r="D13" s="159"/>
      <c r="E13" s="159"/>
      <c r="F13" s="511">
        <v>18</v>
      </c>
      <c r="G13" s="511">
        <v>18</v>
      </c>
      <c r="H13" s="308">
        <v>35000</v>
      </c>
      <c r="I13" s="155">
        <f>+G13*H13</f>
        <v>630000</v>
      </c>
      <c r="J13" s="513">
        <v>18</v>
      </c>
      <c r="K13" s="315">
        <v>35000</v>
      </c>
      <c r="L13" s="588">
        <f>+J13*K13</f>
        <v>630000</v>
      </c>
      <c r="M13" s="308" t="s">
        <v>61</v>
      </c>
      <c r="N13" s="511">
        <v>10</v>
      </c>
      <c r="O13" s="511">
        <v>10</v>
      </c>
      <c r="P13" s="309">
        <f>+H13</f>
        <v>35000</v>
      </c>
      <c r="Q13" s="155">
        <f>+O13*P13</f>
        <v>350000</v>
      </c>
      <c r="R13" s="511">
        <v>10</v>
      </c>
      <c r="S13" s="315">
        <f>+K13</f>
        <v>35000</v>
      </c>
      <c r="T13" s="588">
        <f>+R13*S13</f>
        <v>350000</v>
      </c>
    </row>
    <row r="14" spans="3:20" ht="12.75">
      <c r="C14" s="307"/>
      <c r="D14" s="159"/>
      <c r="E14" s="159"/>
      <c r="F14" s="511">
        <v>18</v>
      </c>
      <c r="G14" s="511">
        <v>18</v>
      </c>
      <c r="H14" s="308">
        <v>300000</v>
      </c>
      <c r="I14" s="155">
        <f>+G14*H14</f>
        <v>5400000</v>
      </c>
      <c r="J14" s="513">
        <v>18</v>
      </c>
      <c r="K14" s="315">
        <v>300000</v>
      </c>
      <c r="L14" s="588">
        <f>+J14*K14</f>
        <v>5400000</v>
      </c>
      <c r="M14" s="308" t="s">
        <v>122</v>
      </c>
      <c r="N14" s="511">
        <v>5</v>
      </c>
      <c r="O14" s="511">
        <v>5</v>
      </c>
      <c r="P14" s="309">
        <f>+H14</f>
        <v>300000</v>
      </c>
      <c r="Q14" s="155">
        <f>+O14*P14</f>
        <v>1500000</v>
      </c>
      <c r="R14" s="511">
        <v>5</v>
      </c>
      <c r="S14" s="315">
        <f>+K14</f>
        <v>300000</v>
      </c>
      <c r="T14" s="588">
        <f>+R14*S14</f>
        <v>1500000</v>
      </c>
    </row>
    <row r="15" spans="3:20" ht="13.5" thickBot="1">
      <c r="C15" s="310"/>
      <c r="D15" s="159"/>
      <c r="E15" s="367" t="s">
        <v>146</v>
      </c>
      <c r="F15" s="512">
        <f>SUM(F12:F14)</f>
        <v>120</v>
      </c>
      <c r="G15" s="391">
        <f>SUM(G12:G14)</f>
        <v>120</v>
      </c>
      <c r="H15" s="392"/>
      <c r="I15" s="162">
        <f>SUM(I12:I14)</f>
        <v>8970000</v>
      </c>
      <c r="J15" s="589">
        <f>SUM(J12:J14)</f>
        <v>120</v>
      </c>
      <c r="K15" s="302"/>
      <c r="L15" s="584">
        <f>SUM(L12:L14)</f>
        <v>8970000</v>
      </c>
      <c r="M15" s="326"/>
      <c r="N15" s="532">
        <f>SUM(N12:N14)</f>
        <v>85</v>
      </c>
      <c r="O15" s="521">
        <f>SUM(O12:O14)</f>
        <v>85</v>
      </c>
      <c r="P15" s="311"/>
      <c r="Q15" s="393">
        <f>SUM(Q12:Q14)</f>
        <v>4300000</v>
      </c>
      <c r="R15" s="325">
        <f>SUM(R12:R14)</f>
        <v>85</v>
      </c>
      <c r="S15" s="328"/>
      <c r="T15" s="598">
        <f>SUM(T12:T14)</f>
        <v>4300000</v>
      </c>
    </row>
    <row r="16" spans="3:20" ht="13.5" thickTop="1">
      <c r="C16" s="307"/>
      <c r="D16" s="159"/>
      <c r="E16" s="159"/>
      <c r="F16" s="511"/>
      <c r="G16" s="160"/>
      <c r="H16" s="312"/>
      <c r="I16" s="155"/>
      <c r="J16" s="590"/>
      <c r="K16" s="315"/>
      <c r="L16" s="588"/>
      <c r="M16" s="308"/>
      <c r="N16" s="531"/>
      <c r="O16" s="522"/>
      <c r="P16" s="313"/>
      <c r="Q16" s="156"/>
      <c r="R16" s="316"/>
      <c r="S16" s="329"/>
      <c r="T16" s="599"/>
    </row>
    <row r="17" spans="3:20" ht="12.75">
      <c r="C17" s="314"/>
      <c r="D17" s="315"/>
      <c r="E17" s="315" t="s">
        <v>109</v>
      </c>
      <c r="F17" s="511">
        <v>84</v>
      </c>
      <c r="G17" s="511">
        <v>84</v>
      </c>
      <c r="H17" s="317">
        <v>35000</v>
      </c>
      <c r="I17" s="155">
        <f>+G17*H17</f>
        <v>2940000</v>
      </c>
      <c r="J17" s="513">
        <v>84</v>
      </c>
      <c r="K17" s="315">
        <v>35000</v>
      </c>
      <c r="L17" s="588">
        <f>+J17*K17</f>
        <v>2940000</v>
      </c>
      <c r="M17" s="308" t="s">
        <v>60</v>
      </c>
      <c r="N17" s="511">
        <v>70</v>
      </c>
      <c r="O17" s="511">
        <v>70</v>
      </c>
      <c r="P17" s="309">
        <f>+H17</f>
        <v>35000</v>
      </c>
      <c r="Q17" s="155">
        <f>+O17*P17</f>
        <v>2450000</v>
      </c>
      <c r="R17" s="511">
        <v>70</v>
      </c>
      <c r="S17" s="315">
        <f>+K17</f>
        <v>35000</v>
      </c>
      <c r="T17" s="588">
        <f>+R17*S17</f>
        <v>2450000</v>
      </c>
    </row>
    <row r="18" spans="3:20" ht="12.75">
      <c r="C18" s="314"/>
      <c r="D18" s="315"/>
      <c r="E18" s="315"/>
      <c r="F18" s="511">
        <v>18</v>
      </c>
      <c r="G18" s="511">
        <v>18</v>
      </c>
      <c r="H18" s="317">
        <v>35000</v>
      </c>
      <c r="I18" s="155">
        <f>+G18*H18</f>
        <v>630000</v>
      </c>
      <c r="J18" s="513">
        <v>18</v>
      </c>
      <c r="K18" s="315">
        <v>35000</v>
      </c>
      <c r="L18" s="588">
        <f>+J18*K18</f>
        <v>630000</v>
      </c>
      <c r="M18" s="308" t="s">
        <v>61</v>
      </c>
      <c r="N18" s="511">
        <v>10</v>
      </c>
      <c r="O18" s="511">
        <v>10</v>
      </c>
      <c r="P18" s="309">
        <f>+H18</f>
        <v>35000</v>
      </c>
      <c r="Q18" s="155">
        <f>+O18*P18</f>
        <v>350000</v>
      </c>
      <c r="R18" s="511">
        <v>10</v>
      </c>
      <c r="S18" s="315">
        <f>+K18</f>
        <v>35000</v>
      </c>
      <c r="T18" s="588">
        <f>+R18*S18</f>
        <v>350000</v>
      </c>
    </row>
    <row r="19" spans="3:20" ht="12.75">
      <c r="C19" s="314"/>
      <c r="D19" s="315"/>
      <c r="E19" s="315"/>
      <c r="F19" s="511">
        <v>18</v>
      </c>
      <c r="G19" s="511">
        <v>18</v>
      </c>
      <c r="H19" s="317">
        <v>300000</v>
      </c>
      <c r="I19" s="155">
        <f>+G19*H19</f>
        <v>5400000</v>
      </c>
      <c r="J19" s="513">
        <v>18</v>
      </c>
      <c r="K19" s="315">
        <v>300000</v>
      </c>
      <c r="L19" s="588">
        <f>+J19*K19</f>
        <v>5400000</v>
      </c>
      <c r="M19" s="308" t="s">
        <v>122</v>
      </c>
      <c r="N19" s="511">
        <v>5</v>
      </c>
      <c r="O19" s="511">
        <v>5</v>
      </c>
      <c r="P19" s="309">
        <f>+H19</f>
        <v>300000</v>
      </c>
      <c r="Q19" s="155">
        <f>+O19*P19</f>
        <v>1500000</v>
      </c>
      <c r="R19" s="511">
        <v>5</v>
      </c>
      <c r="S19" s="315">
        <f>+K19</f>
        <v>300000</v>
      </c>
      <c r="T19" s="588">
        <f>+R19*S19</f>
        <v>1500000</v>
      </c>
    </row>
    <row r="20" spans="3:20" ht="13.5" thickBot="1">
      <c r="C20" s="314"/>
      <c r="D20" s="315"/>
      <c r="E20" s="367" t="s">
        <v>146</v>
      </c>
      <c r="F20" s="514">
        <f>SUM(F17:F19)</f>
        <v>120</v>
      </c>
      <c r="G20" s="391">
        <f>SUM(G17:G19)</f>
        <v>120</v>
      </c>
      <c r="H20" s="392"/>
      <c r="I20" s="162">
        <f>SUM(I17:I19)</f>
        <v>8970000</v>
      </c>
      <c r="J20" s="589">
        <f>SUM(J17:J19)</f>
        <v>120</v>
      </c>
      <c r="K20" s="302"/>
      <c r="L20" s="584">
        <f>SUM(L17:L19)</f>
        <v>8970000</v>
      </c>
      <c r="M20" s="326"/>
      <c r="N20" s="532">
        <f>SUM(N17:N19)</f>
        <v>85</v>
      </c>
      <c r="O20" s="524">
        <f>SUM(O17:O19)</f>
        <v>85</v>
      </c>
      <c r="P20" s="367"/>
      <c r="Q20" s="162">
        <f>SUM(Q17:Q19)</f>
        <v>4300000</v>
      </c>
      <c r="R20" s="589">
        <f>SUM(R17:R19)</f>
        <v>85</v>
      </c>
      <c r="S20" s="302"/>
      <c r="T20" s="584">
        <f>SUM(T17:T19)</f>
        <v>4300000</v>
      </c>
    </row>
    <row r="21" spans="3:20" ht="13.5" thickTop="1">
      <c r="C21" s="314"/>
      <c r="D21" s="315"/>
      <c r="E21" s="315"/>
      <c r="F21" s="513"/>
      <c r="G21" s="160"/>
      <c r="H21" s="312"/>
      <c r="I21" s="155"/>
      <c r="J21" s="590"/>
      <c r="K21" s="315"/>
      <c r="L21" s="588"/>
      <c r="M21" s="308"/>
      <c r="N21" s="531"/>
      <c r="O21" s="523"/>
      <c r="P21" s="159">
        <v>0</v>
      </c>
      <c r="Q21" s="155"/>
      <c r="R21" s="590"/>
      <c r="S21" s="315"/>
      <c r="T21" s="588"/>
    </row>
    <row r="22" spans="3:20" ht="12.75">
      <c r="C22" s="314"/>
      <c r="D22" s="318"/>
      <c r="E22" s="315" t="s">
        <v>110</v>
      </c>
      <c r="F22" s="511">
        <v>84</v>
      </c>
      <c r="G22" s="511">
        <v>84</v>
      </c>
      <c r="H22" s="317">
        <v>35000</v>
      </c>
      <c r="I22" s="155">
        <f>+G22*H22</f>
        <v>2940000</v>
      </c>
      <c r="J22" s="513">
        <v>84</v>
      </c>
      <c r="K22" s="315">
        <v>35000</v>
      </c>
      <c r="L22" s="588">
        <f>+J22*K22</f>
        <v>2940000</v>
      </c>
      <c r="M22" s="308" t="s">
        <v>60</v>
      </c>
      <c r="N22" s="511">
        <v>70</v>
      </c>
      <c r="O22" s="511">
        <v>70</v>
      </c>
      <c r="P22" s="309">
        <f>+H22</f>
        <v>35000</v>
      </c>
      <c r="Q22" s="155">
        <f>+O22*P22</f>
        <v>2450000</v>
      </c>
      <c r="R22" s="511">
        <v>70</v>
      </c>
      <c r="S22" s="315">
        <f>+K22</f>
        <v>35000</v>
      </c>
      <c r="T22" s="588">
        <f>+R22*S22</f>
        <v>2450000</v>
      </c>
    </row>
    <row r="23" spans="3:20" ht="12.75">
      <c r="C23" s="314"/>
      <c r="D23" s="318"/>
      <c r="E23" s="315"/>
      <c r="F23" s="511">
        <v>18</v>
      </c>
      <c r="G23" s="511">
        <v>18</v>
      </c>
      <c r="H23" s="317">
        <v>35000</v>
      </c>
      <c r="I23" s="155">
        <f>+G23*H23</f>
        <v>630000</v>
      </c>
      <c r="J23" s="513">
        <v>18</v>
      </c>
      <c r="K23" s="317">
        <v>35000</v>
      </c>
      <c r="L23" s="588">
        <f>+J23*K23</f>
        <v>630000</v>
      </c>
      <c r="M23" s="308" t="s">
        <v>61</v>
      </c>
      <c r="N23" s="511">
        <v>10</v>
      </c>
      <c r="O23" s="511">
        <v>10</v>
      </c>
      <c r="P23" s="309">
        <f>+H23</f>
        <v>35000</v>
      </c>
      <c r="Q23" s="155">
        <f>+O23*P23</f>
        <v>350000</v>
      </c>
      <c r="R23" s="511">
        <v>10</v>
      </c>
      <c r="S23" s="315">
        <f>+K23</f>
        <v>35000</v>
      </c>
      <c r="T23" s="588">
        <f>+R23*S23</f>
        <v>350000</v>
      </c>
    </row>
    <row r="24" spans="3:20" ht="12.75">
      <c r="C24" s="314"/>
      <c r="D24" s="318"/>
      <c r="E24" s="315"/>
      <c r="F24" s="511">
        <v>18</v>
      </c>
      <c r="G24" s="511">
        <v>18</v>
      </c>
      <c r="H24" s="317">
        <v>300000</v>
      </c>
      <c r="I24" s="155">
        <f>+G24*H24</f>
        <v>5400000</v>
      </c>
      <c r="J24" s="513">
        <v>18</v>
      </c>
      <c r="K24" s="317">
        <v>300000</v>
      </c>
      <c r="L24" s="588">
        <f>+J24*K24</f>
        <v>5400000</v>
      </c>
      <c r="M24" s="308" t="s">
        <v>122</v>
      </c>
      <c r="N24" s="511">
        <v>5</v>
      </c>
      <c r="O24" s="511">
        <v>5</v>
      </c>
      <c r="P24" s="309">
        <f>+H24</f>
        <v>300000</v>
      </c>
      <c r="Q24" s="155">
        <f>+O24*P24</f>
        <v>1500000</v>
      </c>
      <c r="R24" s="511">
        <v>5</v>
      </c>
      <c r="S24" s="315">
        <f>+K24</f>
        <v>300000</v>
      </c>
      <c r="T24" s="588">
        <f>+R24*S24</f>
        <v>1500000</v>
      </c>
    </row>
    <row r="25" spans="3:20" ht="13.5" thickBot="1">
      <c r="C25" s="314"/>
      <c r="D25" s="318"/>
      <c r="E25" s="367" t="s">
        <v>146</v>
      </c>
      <c r="F25" s="514">
        <f>SUM(F22:F24)</f>
        <v>120</v>
      </c>
      <c r="G25" s="391">
        <f>SUM(G22:G24)</f>
        <v>120</v>
      </c>
      <c r="H25" s="392"/>
      <c r="I25" s="162">
        <f>SUM(I22:I24)</f>
        <v>8970000</v>
      </c>
      <c r="J25" s="589">
        <f>SUM(J22:J24)</f>
        <v>120</v>
      </c>
      <c r="K25" s="302"/>
      <c r="L25" s="584">
        <f>SUM(L22:L24)</f>
        <v>8970000</v>
      </c>
      <c r="M25" s="326"/>
      <c r="N25" s="532">
        <f>SUM(N22:N24)</f>
        <v>85</v>
      </c>
      <c r="O25" s="524">
        <f>SUM(O22:O24)</f>
        <v>85</v>
      </c>
      <c r="P25" s="367"/>
      <c r="Q25" s="162">
        <f>SUM(Q22:Q24)</f>
        <v>4300000</v>
      </c>
      <c r="R25" s="589">
        <f>SUM(R22:R24)</f>
        <v>85</v>
      </c>
      <c r="S25" s="302"/>
      <c r="T25" s="584">
        <f>SUM(T22:T24)</f>
        <v>4300000</v>
      </c>
    </row>
    <row r="26" spans="3:20" ht="13.5" thickTop="1">
      <c r="C26" s="314"/>
      <c r="D26" s="318"/>
      <c r="E26" s="315"/>
      <c r="F26" s="513"/>
      <c r="G26" s="160"/>
      <c r="H26" s="312"/>
      <c r="I26" s="155"/>
      <c r="J26" s="590"/>
      <c r="K26" s="315"/>
      <c r="L26" s="588"/>
      <c r="M26" s="308"/>
      <c r="N26" s="531"/>
      <c r="O26" s="523"/>
      <c r="P26" s="159">
        <v>0</v>
      </c>
      <c r="Q26" s="155"/>
      <c r="R26" s="590"/>
      <c r="S26" s="315"/>
      <c r="T26" s="588"/>
    </row>
    <row r="27" spans="3:20" ht="12.75">
      <c r="C27" s="314"/>
      <c r="D27" s="318"/>
      <c r="E27" s="315" t="s">
        <v>111</v>
      </c>
      <c r="F27" s="511">
        <v>84</v>
      </c>
      <c r="G27" s="511">
        <v>84</v>
      </c>
      <c r="H27" s="317">
        <v>35000</v>
      </c>
      <c r="I27" s="155">
        <f>+G27*H27</f>
        <v>2940000</v>
      </c>
      <c r="J27" s="513">
        <v>84</v>
      </c>
      <c r="K27" s="315">
        <v>35000</v>
      </c>
      <c r="L27" s="588">
        <f>+J27*K27</f>
        <v>2940000</v>
      </c>
      <c r="M27" s="308" t="s">
        <v>60</v>
      </c>
      <c r="N27" s="511">
        <v>70</v>
      </c>
      <c r="O27" s="511">
        <v>70</v>
      </c>
      <c r="P27" s="309">
        <f>+H27</f>
        <v>35000</v>
      </c>
      <c r="Q27" s="155">
        <f>+O27*P27</f>
        <v>2450000</v>
      </c>
      <c r="R27" s="511">
        <v>70</v>
      </c>
      <c r="S27" s="315">
        <f>+K27</f>
        <v>35000</v>
      </c>
      <c r="T27" s="588">
        <f>+R27*S27</f>
        <v>2450000</v>
      </c>
    </row>
    <row r="28" spans="3:20" ht="12.75">
      <c r="C28" s="314"/>
      <c r="D28" s="318"/>
      <c r="E28" s="315"/>
      <c r="F28" s="511">
        <v>18</v>
      </c>
      <c r="G28" s="511">
        <v>18</v>
      </c>
      <c r="H28" s="317">
        <v>35000</v>
      </c>
      <c r="I28" s="155">
        <f>+G28*H28</f>
        <v>630000</v>
      </c>
      <c r="J28" s="513">
        <v>18</v>
      </c>
      <c r="K28" s="317">
        <v>35000</v>
      </c>
      <c r="L28" s="588">
        <f>+J28*K28</f>
        <v>630000</v>
      </c>
      <c r="M28" s="308" t="s">
        <v>61</v>
      </c>
      <c r="N28" s="511">
        <v>10</v>
      </c>
      <c r="O28" s="511">
        <v>10</v>
      </c>
      <c r="P28" s="309">
        <f>+H28</f>
        <v>35000</v>
      </c>
      <c r="Q28" s="155">
        <f>+O28*P28</f>
        <v>350000</v>
      </c>
      <c r="R28" s="511">
        <v>10</v>
      </c>
      <c r="S28" s="315">
        <f>+K28</f>
        <v>35000</v>
      </c>
      <c r="T28" s="588">
        <f>+R28*S28</f>
        <v>350000</v>
      </c>
    </row>
    <row r="29" spans="3:20" ht="12.75">
      <c r="C29" s="314"/>
      <c r="D29" s="318"/>
      <c r="E29" s="315"/>
      <c r="F29" s="511">
        <v>18</v>
      </c>
      <c r="G29" s="511">
        <v>18</v>
      </c>
      <c r="H29" s="317">
        <v>300000</v>
      </c>
      <c r="I29" s="155">
        <f>+G29*H29</f>
        <v>5400000</v>
      </c>
      <c r="J29" s="513">
        <v>18</v>
      </c>
      <c r="K29" s="317">
        <v>300000</v>
      </c>
      <c r="L29" s="588">
        <f>+J29*K29</f>
        <v>5400000</v>
      </c>
      <c r="M29" s="308" t="s">
        <v>122</v>
      </c>
      <c r="N29" s="511">
        <v>5</v>
      </c>
      <c r="O29" s="511">
        <v>5</v>
      </c>
      <c r="P29" s="309">
        <f>+H29</f>
        <v>300000</v>
      </c>
      <c r="Q29" s="155">
        <f>+O29*P29</f>
        <v>1500000</v>
      </c>
      <c r="R29" s="511">
        <v>5</v>
      </c>
      <c r="S29" s="315">
        <f>+K29</f>
        <v>300000</v>
      </c>
      <c r="T29" s="588">
        <f>+R29*S29</f>
        <v>1500000</v>
      </c>
    </row>
    <row r="30" spans="3:20" ht="13.5" thickBot="1">
      <c r="C30" s="314"/>
      <c r="D30" s="318"/>
      <c r="E30" s="367" t="s">
        <v>146</v>
      </c>
      <c r="F30" s="514">
        <f>SUM(F27:F29)</f>
        <v>120</v>
      </c>
      <c r="G30" s="391">
        <f>SUM(G27:G29)</f>
        <v>120</v>
      </c>
      <c r="H30" s="392"/>
      <c r="I30" s="162">
        <f>SUM(I27:I29)</f>
        <v>8970000</v>
      </c>
      <c r="J30" s="589">
        <f>SUM(J27:J29)</f>
        <v>120</v>
      </c>
      <c r="K30" s="302"/>
      <c r="L30" s="584">
        <f>SUM(L27:L29)</f>
        <v>8970000</v>
      </c>
      <c r="M30" s="326"/>
      <c r="N30" s="532">
        <f>SUM(N27:N29)</f>
        <v>85</v>
      </c>
      <c r="O30" s="524">
        <f>SUM(O27:O29)</f>
        <v>85</v>
      </c>
      <c r="P30" s="367"/>
      <c r="Q30" s="162">
        <f>SUM(Q27:Q29)</f>
        <v>4300000</v>
      </c>
      <c r="R30" s="589">
        <f>SUM(R27:R29)</f>
        <v>85</v>
      </c>
      <c r="S30" s="302"/>
      <c r="T30" s="584">
        <f>SUM(T27:T29)</f>
        <v>4300000</v>
      </c>
    </row>
    <row r="31" spans="3:20" ht="13.5" thickTop="1">
      <c r="C31" s="314"/>
      <c r="D31" s="318"/>
      <c r="E31" s="327" t="s">
        <v>106</v>
      </c>
      <c r="F31" s="513"/>
      <c r="G31" s="316"/>
      <c r="H31" s="317"/>
      <c r="I31" s="155"/>
      <c r="J31" s="590"/>
      <c r="K31" s="315"/>
      <c r="L31" s="588"/>
      <c r="M31" s="319"/>
      <c r="N31" s="533"/>
      <c r="O31" s="523"/>
      <c r="P31" s="159"/>
      <c r="Q31" s="155"/>
      <c r="R31" s="590"/>
      <c r="S31" s="315"/>
      <c r="T31" s="588"/>
    </row>
    <row r="32" spans="3:20" ht="12.75">
      <c r="C32" s="314"/>
      <c r="D32" s="318"/>
      <c r="E32" s="315" t="s">
        <v>109</v>
      </c>
      <c r="F32" s="513">
        <v>36</v>
      </c>
      <c r="G32" s="316">
        <v>36</v>
      </c>
      <c r="H32" s="317">
        <f>+H27</f>
        <v>35000</v>
      </c>
      <c r="I32" s="155">
        <f>+G32*H32</f>
        <v>1260000</v>
      </c>
      <c r="J32" s="590">
        <v>36</v>
      </c>
      <c r="K32" s="315">
        <f>+K27</f>
        <v>35000</v>
      </c>
      <c r="L32" s="588">
        <f>+J32*K32</f>
        <v>1260000</v>
      </c>
      <c r="M32" s="319" t="s">
        <v>60</v>
      </c>
      <c r="N32" s="533">
        <v>30</v>
      </c>
      <c r="O32" s="523">
        <v>30</v>
      </c>
      <c r="P32" s="309">
        <f>+H32</f>
        <v>35000</v>
      </c>
      <c r="Q32" s="155">
        <f>+O32*P32</f>
        <v>1050000</v>
      </c>
      <c r="R32" s="590">
        <v>25</v>
      </c>
      <c r="S32" s="315">
        <f>+K32</f>
        <v>35000</v>
      </c>
      <c r="T32" s="588">
        <f>+R32*S32</f>
        <v>875000</v>
      </c>
    </row>
    <row r="33" spans="3:20" ht="12.75">
      <c r="C33" s="314"/>
      <c r="D33" s="318"/>
      <c r="E33" s="315"/>
      <c r="F33" s="513">
        <v>30</v>
      </c>
      <c r="G33" s="316">
        <v>30</v>
      </c>
      <c r="H33" s="317">
        <f>+H28</f>
        <v>35000</v>
      </c>
      <c r="I33" s="155">
        <f>+H33*G33</f>
        <v>1050000</v>
      </c>
      <c r="J33" s="590">
        <v>30</v>
      </c>
      <c r="K33" s="315">
        <f>+K28</f>
        <v>35000</v>
      </c>
      <c r="L33" s="588">
        <f>+J33*K33</f>
        <v>1050000</v>
      </c>
      <c r="M33" s="319" t="s">
        <v>61</v>
      </c>
      <c r="N33" s="533">
        <v>20</v>
      </c>
      <c r="O33" s="523">
        <v>20</v>
      </c>
      <c r="P33" s="309">
        <f>+H33</f>
        <v>35000</v>
      </c>
      <c r="Q33" s="155">
        <f>+O33*P33</f>
        <v>700000</v>
      </c>
      <c r="R33" s="590">
        <v>20</v>
      </c>
      <c r="S33" s="315">
        <f>+K33</f>
        <v>35000</v>
      </c>
      <c r="T33" s="588">
        <f>+R33*S33</f>
        <v>700000</v>
      </c>
    </row>
    <row r="34" spans="3:20" ht="13.5" thickBot="1">
      <c r="C34" s="314"/>
      <c r="D34" s="318"/>
      <c r="E34" s="302" t="str">
        <f>+E30</f>
        <v>Sub Total</v>
      </c>
      <c r="F34" s="514">
        <f>SUM(F32:F33)</f>
        <v>66</v>
      </c>
      <c r="G34" s="325">
        <f>SUM(G32:G33)</f>
        <v>66</v>
      </c>
      <c r="H34" s="324"/>
      <c r="I34" s="162">
        <f>SUM(I32:I33)</f>
        <v>2310000</v>
      </c>
      <c r="J34" s="589">
        <f>SUM(J32:J33)</f>
        <v>66</v>
      </c>
      <c r="K34" s="302"/>
      <c r="L34" s="584">
        <f>SUM(L32:L33)</f>
        <v>2310000</v>
      </c>
      <c r="M34" s="394"/>
      <c r="N34" s="534">
        <f>SUM(N32:N33)</f>
        <v>50</v>
      </c>
      <c r="O34" s="524">
        <f>SUM(O32:O33)</f>
        <v>50</v>
      </c>
      <c r="P34" s="367"/>
      <c r="Q34" s="162"/>
      <c r="R34" s="589">
        <f>SUM(R32:R33)</f>
        <v>45</v>
      </c>
      <c r="S34" s="302"/>
      <c r="T34" s="584">
        <f>SUM(T32:T33)</f>
        <v>1575000</v>
      </c>
    </row>
    <row r="35" spans="3:20" ht="13.5" thickTop="1">
      <c r="C35" s="314"/>
      <c r="D35" s="318"/>
      <c r="E35" s="327"/>
      <c r="F35" s="515"/>
      <c r="G35" s="395"/>
      <c r="H35" s="396"/>
      <c r="I35" s="397"/>
      <c r="J35" s="591"/>
      <c r="K35" s="327"/>
      <c r="L35" s="592"/>
      <c r="M35" s="398"/>
      <c r="N35" s="535"/>
      <c r="O35" s="520"/>
      <c r="P35" s="309"/>
      <c r="Q35" s="397"/>
      <c r="R35" s="591"/>
      <c r="S35" s="327"/>
      <c r="T35" s="592"/>
    </row>
    <row r="36" spans="3:20" ht="12.75">
      <c r="C36" s="314"/>
      <c r="D36" s="318"/>
      <c r="E36" s="315" t="s">
        <v>110</v>
      </c>
      <c r="F36" s="513">
        <v>36</v>
      </c>
      <c r="G36" s="316">
        <v>36</v>
      </c>
      <c r="H36" s="317">
        <f>+H32</f>
        <v>35000</v>
      </c>
      <c r="I36" s="155">
        <f>+G36*H36</f>
        <v>1260000</v>
      </c>
      <c r="J36" s="590">
        <v>36</v>
      </c>
      <c r="K36" s="315">
        <f>+K32</f>
        <v>35000</v>
      </c>
      <c r="L36" s="588">
        <f>+J36*K36</f>
        <v>1260000</v>
      </c>
      <c r="M36" s="319" t="s">
        <v>60</v>
      </c>
      <c r="N36" s="533">
        <v>30</v>
      </c>
      <c r="O36" s="523">
        <v>25</v>
      </c>
      <c r="P36" s="309">
        <f>+H36</f>
        <v>35000</v>
      </c>
      <c r="Q36" s="155">
        <f>+O36*P36</f>
        <v>875000</v>
      </c>
      <c r="R36" s="590">
        <v>8</v>
      </c>
      <c r="S36" s="315">
        <f>+K36</f>
        <v>35000</v>
      </c>
      <c r="T36" s="588">
        <f>+R36*S36</f>
        <v>280000</v>
      </c>
    </row>
    <row r="37" spans="3:20" ht="12.75">
      <c r="C37" s="314"/>
      <c r="D37" s="318"/>
      <c r="E37" s="315"/>
      <c r="F37" s="513">
        <v>30</v>
      </c>
      <c r="G37" s="316">
        <v>30</v>
      </c>
      <c r="H37" s="317">
        <f>+H33</f>
        <v>35000</v>
      </c>
      <c r="I37" s="155">
        <f>+G37*H37</f>
        <v>1050000</v>
      </c>
      <c r="J37" s="590">
        <v>30</v>
      </c>
      <c r="K37" s="315">
        <f>+K33</f>
        <v>35000</v>
      </c>
      <c r="L37" s="588">
        <f>+J37*K37</f>
        <v>1050000</v>
      </c>
      <c r="M37" s="319" t="s">
        <v>61</v>
      </c>
      <c r="N37" s="533">
        <v>20</v>
      </c>
      <c r="O37" s="523">
        <v>20</v>
      </c>
      <c r="P37" s="309">
        <f>+H37</f>
        <v>35000</v>
      </c>
      <c r="Q37" s="155">
        <f>+O37*P37</f>
        <v>700000</v>
      </c>
      <c r="R37" s="590">
        <v>4</v>
      </c>
      <c r="S37" s="315">
        <f>+K37</f>
        <v>35000</v>
      </c>
      <c r="T37" s="588">
        <f>+R37*S37</f>
        <v>140000</v>
      </c>
    </row>
    <row r="38" spans="3:20" ht="13.5" thickBot="1">
      <c r="C38" s="314"/>
      <c r="D38" s="318"/>
      <c r="E38" s="302" t="str">
        <f>+E34</f>
        <v>Sub Total</v>
      </c>
      <c r="F38" s="514">
        <f>SUM(F36:F37)</f>
        <v>66</v>
      </c>
      <c r="G38" s="325">
        <f>SUM(G36:G37)</f>
        <v>66</v>
      </c>
      <c r="H38" s="324"/>
      <c r="I38" s="162">
        <f>SUM(I36:I37)</f>
        <v>2310000</v>
      </c>
      <c r="J38" s="589">
        <f>SUM(J36:J37)</f>
        <v>66</v>
      </c>
      <c r="K38" s="302"/>
      <c r="L38" s="584">
        <f>SUM(L36:L37)</f>
        <v>2310000</v>
      </c>
      <c r="M38" s="394"/>
      <c r="N38" s="534">
        <f>SUM(N36:N37)</f>
        <v>50</v>
      </c>
      <c r="O38" s="524">
        <f>SUM(O36:O37)</f>
        <v>45</v>
      </c>
      <c r="P38" s="367"/>
      <c r="Q38" s="162"/>
      <c r="R38" s="589">
        <f>SUM(R36:R37)</f>
        <v>12</v>
      </c>
      <c r="S38" s="302"/>
      <c r="T38" s="584">
        <f>SUM(T36:T37)</f>
        <v>420000</v>
      </c>
    </row>
    <row r="39" spans="3:20" ht="13.5" thickTop="1">
      <c r="C39" s="314"/>
      <c r="D39" s="318"/>
      <c r="E39" s="327"/>
      <c r="F39" s="515"/>
      <c r="G39" s="395"/>
      <c r="H39" s="396"/>
      <c r="I39" s="397"/>
      <c r="J39" s="591"/>
      <c r="K39" s="327"/>
      <c r="L39" s="592"/>
      <c r="M39" s="398"/>
      <c r="N39" s="535"/>
      <c r="O39" s="520"/>
      <c r="P39" s="309"/>
      <c r="Q39" s="397"/>
      <c r="R39" s="591"/>
      <c r="S39" s="327"/>
      <c r="T39" s="592"/>
    </row>
    <row r="40" spans="3:20" ht="12.75">
      <c r="C40" s="314"/>
      <c r="D40" s="318"/>
      <c r="E40" s="315" t="s">
        <v>111</v>
      </c>
      <c r="F40" s="513">
        <v>36</v>
      </c>
      <c r="G40" s="316">
        <v>36</v>
      </c>
      <c r="H40" s="317">
        <f>+H36</f>
        <v>35000</v>
      </c>
      <c r="I40" s="155">
        <f>+G40*H40</f>
        <v>1260000</v>
      </c>
      <c r="J40" s="590">
        <v>36</v>
      </c>
      <c r="K40" s="315">
        <f>+K32</f>
        <v>35000</v>
      </c>
      <c r="L40" s="588">
        <f>+J40*K40</f>
        <v>1260000</v>
      </c>
      <c r="M40" s="319" t="s">
        <v>60</v>
      </c>
      <c r="N40" s="533">
        <v>25</v>
      </c>
      <c r="O40" s="523">
        <v>8</v>
      </c>
      <c r="P40" s="309">
        <f>+H40</f>
        <v>35000</v>
      </c>
      <c r="Q40" s="155">
        <f>+P40*O40</f>
        <v>280000</v>
      </c>
      <c r="R40" s="590">
        <v>2</v>
      </c>
      <c r="S40" s="315">
        <f>+K40</f>
        <v>35000</v>
      </c>
      <c r="T40" s="588">
        <f>+R40*S40</f>
        <v>70000</v>
      </c>
    </row>
    <row r="41" spans="3:20" ht="12.75">
      <c r="C41" s="390"/>
      <c r="D41" s="318"/>
      <c r="E41" s="315"/>
      <c r="F41" s="513">
        <v>30</v>
      </c>
      <c r="G41" s="316">
        <v>30</v>
      </c>
      <c r="H41" s="317">
        <f>+H37</f>
        <v>35000</v>
      </c>
      <c r="I41" s="155">
        <f>+G41*H41</f>
        <v>1050000</v>
      </c>
      <c r="J41" s="590">
        <v>30</v>
      </c>
      <c r="K41" s="315">
        <f>+K33</f>
        <v>35000</v>
      </c>
      <c r="L41" s="588">
        <f>+J41*K41</f>
        <v>1050000</v>
      </c>
      <c r="M41" s="319" t="s">
        <v>61</v>
      </c>
      <c r="N41" s="533">
        <v>20</v>
      </c>
      <c r="O41" s="523">
        <v>4</v>
      </c>
      <c r="P41" s="309">
        <f>+H41</f>
        <v>35000</v>
      </c>
      <c r="Q41" s="155">
        <f>+O41*P41</f>
        <v>140000</v>
      </c>
      <c r="R41" s="590">
        <v>1</v>
      </c>
      <c r="S41" s="315">
        <f>+K41</f>
        <v>35000</v>
      </c>
      <c r="T41" s="588">
        <f>+R41*S41</f>
        <v>35000</v>
      </c>
    </row>
    <row r="42" spans="3:20" ht="13.5" thickBot="1">
      <c r="C42" s="320"/>
      <c r="D42" s="161"/>
      <c r="E42" s="367" t="s">
        <v>146</v>
      </c>
      <c r="F42" s="514">
        <f>SUM(F40:F41)</f>
        <v>66</v>
      </c>
      <c r="G42" s="391">
        <f>SUM(G40:G41)</f>
        <v>66</v>
      </c>
      <c r="H42" s="392"/>
      <c r="I42" s="162">
        <f>SUM(I40:I41)</f>
        <v>2310000</v>
      </c>
      <c r="J42" s="589">
        <f>SUM(J40:J41)</f>
        <v>66</v>
      </c>
      <c r="K42" s="302"/>
      <c r="L42" s="584">
        <f>SUM(L40:L41)</f>
        <v>2310000</v>
      </c>
      <c r="M42" s="326"/>
      <c r="N42" s="532">
        <f>SUM(N40:N41)</f>
        <v>45</v>
      </c>
      <c r="O42" s="524">
        <f>SUM(O40:O41)</f>
        <v>12</v>
      </c>
      <c r="P42" s="367"/>
      <c r="Q42" s="162">
        <f>SUM(Q32:Q40)</f>
        <v>3605000</v>
      </c>
      <c r="R42" s="589">
        <f>SUM(R40:R41)</f>
        <v>3</v>
      </c>
      <c r="S42" s="302"/>
      <c r="T42" s="584">
        <f>SUM(T40:T41)</f>
        <v>105000</v>
      </c>
    </row>
    <row r="43" spans="3:20" ht="13.5" thickTop="1">
      <c r="C43" s="320"/>
      <c r="D43" s="321"/>
      <c r="E43" s="312"/>
      <c r="F43" s="538"/>
      <c r="G43" s="317"/>
      <c r="H43" s="317"/>
      <c r="I43" s="322"/>
      <c r="J43" s="590"/>
      <c r="K43" s="315"/>
      <c r="L43" s="588"/>
      <c r="M43" s="308"/>
      <c r="N43" s="531"/>
      <c r="O43" s="523"/>
      <c r="P43" s="159"/>
      <c r="Q43" s="155"/>
      <c r="R43" s="590"/>
      <c r="S43" s="315"/>
      <c r="T43" s="588"/>
    </row>
    <row r="44" spans="3:20" ht="15.75" customHeight="1" thickBot="1">
      <c r="C44" s="683" t="s">
        <v>145</v>
      </c>
      <c r="D44" s="684"/>
      <c r="E44" s="684"/>
      <c r="F44" s="323">
        <f>F42+F30+F25+F20+F15+F34+F38</f>
        <v>678</v>
      </c>
      <c r="G44" s="323">
        <f>G42+G30+G25+G20+G15+G34+G38</f>
        <v>678</v>
      </c>
      <c r="H44" s="324"/>
      <c r="I44" s="162">
        <f>+I15+I20+I25+I30+I42+I73+I34+I38</f>
        <v>42810000</v>
      </c>
      <c r="J44" s="325">
        <f>J42+J30+J25+J20+J15+J34+J38</f>
        <v>678</v>
      </c>
      <c r="K44" s="324"/>
      <c r="L44" s="325">
        <f>L42+L30+L25+L20+L15+L34+L38</f>
        <v>42810000</v>
      </c>
      <c r="M44" s="326"/>
      <c r="N44" s="539">
        <f>N42+N30+N25+N20+N15+N34+N38</f>
        <v>485</v>
      </c>
      <c r="O44" s="525">
        <f>O42+O30+O25+O20+O15+O34+O38</f>
        <v>447</v>
      </c>
      <c r="P44" s="324"/>
      <c r="Q44" s="162">
        <f>+Q15+Q20+Q25+Q30+Q42+Q73</f>
        <v>20805000</v>
      </c>
      <c r="R44" s="325">
        <f>R42+R30+R25+R20+R15+R34+R38</f>
        <v>400</v>
      </c>
      <c r="S44" s="302"/>
      <c r="T44" s="584">
        <f>+T15+T20+T25+T30+T42+T73+T34+T38</f>
        <v>19300000</v>
      </c>
    </row>
    <row r="45" spans="3:20" ht="13.5" thickTop="1">
      <c r="C45" s="314"/>
      <c r="D45" s="318"/>
      <c r="E45" s="318"/>
      <c r="F45" s="516"/>
      <c r="G45" s="316"/>
      <c r="H45" s="317"/>
      <c r="I45" s="155"/>
      <c r="J45" s="590"/>
      <c r="K45" s="315"/>
      <c r="L45" s="588"/>
      <c r="M45" s="185"/>
      <c r="N45" s="536"/>
      <c r="O45" s="526"/>
      <c r="P45" s="315"/>
      <c r="Q45" s="155"/>
      <c r="R45" s="590"/>
      <c r="S45" s="315"/>
      <c r="T45" s="588"/>
    </row>
    <row r="46" spans="3:20" ht="12.75">
      <c r="C46" s="314">
        <v>3</v>
      </c>
      <c r="D46" s="291" t="str">
        <f>+'GEN INFO'!E35</f>
        <v> M.TECH</v>
      </c>
      <c r="E46" s="158"/>
      <c r="F46" s="516"/>
      <c r="G46" s="316"/>
      <c r="H46" s="317"/>
      <c r="I46" s="155"/>
      <c r="J46" s="590"/>
      <c r="K46" s="315"/>
      <c r="L46" s="588"/>
      <c r="M46" s="185"/>
      <c r="N46" s="536"/>
      <c r="O46" s="526"/>
      <c r="P46" s="315"/>
      <c r="Q46" s="155"/>
      <c r="R46" s="590"/>
      <c r="S46" s="315"/>
      <c r="T46" s="588"/>
    </row>
    <row r="47" spans="3:20" ht="12.75">
      <c r="C47" s="314"/>
      <c r="D47" s="291"/>
      <c r="E47" s="159" t="s">
        <v>108</v>
      </c>
      <c r="F47" s="516">
        <v>42</v>
      </c>
      <c r="G47" s="516">
        <v>42</v>
      </c>
      <c r="H47" s="317">
        <v>35000</v>
      </c>
      <c r="I47" s="155">
        <f>+G47*H47</f>
        <v>1470000</v>
      </c>
      <c r="J47" s="516">
        <v>42</v>
      </c>
      <c r="K47" s="317">
        <v>35000</v>
      </c>
      <c r="L47" s="155">
        <f>+J47*K47</f>
        <v>1470000</v>
      </c>
      <c r="M47" s="319" t="s">
        <v>60</v>
      </c>
      <c r="N47" s="536">
        <v>30</v>
      </c>
      <c r="O47" s="536">
        <v>30</v>
      </c>
      <c r="P47" s="315">
        <f>+H47</f>
        <v>35000</v>
      </c>
      <c r="Q47" s="155">
        <f>+O47*P47</f>
        <v>1050000</v>
      </c>
      <c r="R47" s="536">
        <v>30</v>
      </c>
      <c r="S47" s="315">
        <f>+K47</f>
        <v>35000</v>
      </c>
      <c r="T47" s="588">
        <f>+R47*S47</f>
        <v>1050000</v>
      </c>
    </row>
    <row r="48" spans="3:20" ht="12.75">
      <c r="C48" s="314"/>
      <c r="D48" s="291"/>
      <c r="F48" s="65">
        <v>18</v>
      </c>
      <c r="G48" s="65">
        <v>18</v>
      </c>
      <c r="H48" s="317">
        <v>35000</v>
      </c>
      <c r="I48" s="155">
        <f>+G48*H48</f>
        <v>630000</v>
      </c>
      <c r="J48" s="65">
        <v>18</v>
      </c>
      <c r="K48" s="317">
        <v>35000</v>
      </c>
      <c r="L48" s="155">
        <f>+J48*K48</f>
        <v>630000</v>
      </c>
      <c r="M48" s="319" t="s">
        <v>61</v>
      </c>
      <c r="N48" s="536">
        <v>10</v>
      </c>
      <c r="O48" s="536">
        <v>10</v>
      </c>
      <c r="P48" s="315">
        <f>+H48</f>
        <v>35000</v>
      </c>
      <c r="Q48" s="155">
        <f>+O48*P48</f>
        <v>350000</v>
      </c>
      <c r="R48" s="536">
        <v>10</v>
      </c>
      <c r="S48" s="315">
        <f>+K48</f>
        <v>35000</v>
      </c>
      <c r="T48" s="588">
        <f>+R48*S48</f>
        <v>350000</v>
      </c>
    </row>
    <row r="49" spans="3:20" ht="12.75">
      <c r="C49" s="314"/>
      <c r="D49" s="291"/>
      <c r="E49" s="315" t="s">
        <v>109</v>
      </c>
      <c r="F49" s="516">
        <v>42</v>
      </c>
      <c r="G49" s="516">
        <v>42</v>
      </c>
      <c r="H49" s="317">
        <v>35000</v>
      </c>
      <c r="I49" s="155">
        <f>+G49*H49</f>
        <v>1470000</v>
      </c>
      <c r="J49" s="516">
        <v>42</v>
      </c>
      <c r="K49" s="317">
        <v>35000</v>
      </c>
      <c r="L49" s="155">
        <f>+J49*K49</f>
        <v>1470000</v>
      </c>
      <c r="M49" s="319" t="s">
        <v>60</v>
      </c>
      <c r="N49" s="536">
        <v>25</v>
      </c>
      <c r="O49" s="536">
        <v>25</v>
      </c>
      <c r="P49" s="315">
        <f>+H49</f>
        <v>35000</v>
      </c>
      <c r="Q49" s="155">
        <f>+O49*P49</f>
        <v>875000</v>
      </c>
      <c r="R49" s="536">
        <v>25</v>
      </c>
      <c r="S49" s="315">
        <f>+K49</f>
        <v>35000</v>
      </c>
      <c r="T49" s="588">
        <f>+R49*S49</f>
        <v>875000</v>
      </c>
    </row>
    <row r="50" spans="3:20" ht="12.75">
      <c r="C50" s="314"/>
      <c r="D50" s="291"/>
      <c r="E50" s="315"/>
      <c r="F50" s="516">
        <v>18</v>
      </c>
      <c r="G50" s="516">
        <v>18</v>
      </c>
      <c r="H50" s="317">
        <v>35000</v>
      </c>
      <c r="I50" s="155">
        <f>+G50*H50</f>
        <v>630000</v>
      </c>
      <c r="J50" s="516">
        <v>18</v>
      </c>
      <c r="K50" s="317">
        <v>35000</v>
      </c>
      <c r="L50" s="155">
        <f>+J50*K50</f>
        <v>630000</v>
      </c>
      <c r="M50" s="319" t="s">
        <v>61</v>
      </c>
      <c r="N50" s="536">
        <v>8</v>
      </c>
      <c r="O50" s="536">
        <v>8</v>
      </c>
      <c r="P50" s="315">
        <f>+H50</f>
        <v>35000</v>
      </c>
      <c r="Q50" s="155">
        <f>+O50*P50</f>
        <v>280000</v>
      </c>
      <c r="R50" s="536">
        <v>8</v>
      </c>
      <c r="S50" s="315">
        <f>+K50</f>
        <v>35000</v>
      </c>
      <c r="T50" s="588">
        <f>+R50*S50</f>
        <v>280000</v>
      </c>
    </row>
    <row r="51" spans="3:20" ht="12.75">
      <c r="C51" s="314"/>
      <c r="D51" s="291"/>
      <c r="E51" s="315"/>
      <c r="F51" s="516"/>
      <c r="G51" s="316"/>
      <c r="H51" s="317"/>
      <c r="I51" s="155"/>
      <c r="J51" s="590"/>
      <c r="K51" s="315"/>
      <c r="L51" s="588"/>
      <c r="M51" s="185"/>
      <c r="N51" s="536"/>
      <c r="O51" s="526"/>
      <c r="P51" s="315"/>
      <c r="Q51" s="155"/>
      <c r="R51" s="590"/>
      <c r="S51" s="315"/>
      <c r="T51" s="588"/>
    </row>
    <row r="52" spans="3:20" ht="13.5" thickBot="1">
      <c r="C52" s="683" t="s">
        <v>50</v>
      </c>
      <c r="D52" s="684"/>
      <c r="E52" s="684"/>
      <c r="F52" s="512">
        <f>SUM(F47:F51)</f>
        <v>120</v>
      </c>
      <c r="G52" s="325">
        <f>SUM(G47:G51)</f>
        <v>120</v>
      </c>
      <c r="H52" s="324"/>
      <c r="I52" s="162">
        <f>SUM(I47:I51)</f>
        <v>4200000</v>
      </c>
      <c r="J52" s="589">
        <f>SUM(J47:J51)</f>
        <v>120</v>
      </c>
      <c r="K52" s="302"/>
      <c r="L52" s="584">
        <f>SUM(L47:L51)</f>
        <v>4200000</v>
      </c>
      <c r="M52" s="326"/>
      <c r="N52" s="532">
        <f>SUM(N47:N51)</f>
        <v>73</v>
      </c>
      <c r="O52" s="518">
        <f>SUM(O47:O51)</f>
        <v>73</v>
      </c>
      <c r="P52" s="302"/>
      <c r="Q52" s="162">
        <f>SUM(Q47:Q51)</f>
        <v>2555000</v>
      </c>
      <c r="R52" s="589">
        <f>SUM(R47:R51)</f>
        <v>73</v>
      </c>
      <c r="S52" s="302"/>
      <c r="T52" s="584">
        <f>SUM(T47:T51)</f>
        <v>2555000</v>
      </c>
    </row>
    <row r="53" spans="3:20" ht="13.5" thickTop="1">
      <c r="C53" s="307"/>
      <c r="D53" s="159"/>
      <c r="E53" s="159"/>
      <c r="F53" s="511"/>
      <c r="G53" s="316"/>
      <c r="H53" s="317"/>
      <c r="I53" s="155"/>
      <c r="J53" s="590"/>
      <c r="K53" s="315"/>
      <c r="L53" s="588"/>
      <c r="M53" s="308"/>
      <c r="N53" s="531"/>
      <c r="O53" s="526"/>
      <c r="P53" s="315"/>
      <c r="Q53" s="155"/>
      <c r="R53" s="590"/>
      <c r="S53" s="315"/>
      <c r="T53" s="588"/>
    </row>
    <row r="54" spans="3:20" ht="12.75">
      <c r="C54" s="314">
        <v>4</v>
      </c>
      <c r="D54" s="291" t="str">
        <f>+'GEN INFO'!E37</f>
        <v>MCA</v>
      </c>
      <c r="E54" s="159" t="s">
        <v>108</v>
      </c>
      <c r="F54" s="516">
        <v>42</v>
      </c>
      <c r="G54" s="516">
        <v>42</v>
      </c>
      <c r="H54" s="317">
        <v>27000</v>
      </c>
      <c r="I54" s="155">
        <f aca="true" t="shared" si="0" ref="I54:I59">+G54*H54</f>
        <v>1134000</v>
      </c>
      <c r="J54" s="516">
        <v>42</v>
      </c>
      <c r="K54" s="317">
        <v>27000</v>
      </c>
      <c r="L54" s="155">
        <f aca="true" t="shared" si="1" ref="L54:L59">+J54*K54</f>
        <v>1134000</v>
      </c>
      <c r="M54" s="319" t="s">
        <v>60</v>
      </c>
      <c r="N54" s="536">
        <v>35</v>
      </c>
      <c r="O54" s="536">
        <v>35</v>
      </c>
      <c r="P54" s="317">
        <v>27000</v>
      </c>
      <c r="Q54" s="155">
        <f aca="true" t="shared" si="2" ref="Q54:Q59">+O54*P54</f>
        <v>945000</v>
      </c>
      <c r="R54" s="536">
        <v>35</v>
      </c>
      <c r="S54" s="317">
        <v>27000</v>
      </c>
      <c r="T54" s="155">
        <f aca="true" t="shared" si="3" ref="T54:T59">+R54*S54</f>
        <v>945000</v>
      </c>
    </row>
    <row r="55" spans="3:20" ht="12.75">
      <c r="C55" s="314"/>
      <c r="D55" s="291"/>
      <c r="E55" s="159"/>
      <c r="F55" s="65">
        <v>18</v>
      </c>
      <c r="G55" s="65">
        <v>18</v>
      </c>
      <c r="H55" s="317">
        <v>27000</v>
      </c>
      <c r="I55" s="155">
        <f t="shared" si="0"/>
        <v>486000</v>
      </c>
      <c r="J55" s="65">
        <v>18</v>
      </c>
      <c r="K55" s="317">
        <v>27000</v>
      </c>
      <c r="L55" s="155">
        <f t="shared" si="1"/>
        <v>486000</v>
      </c>
      <c r="M55" s="319" t="s">
        <v>61</v>
      </c>
      <c r="N55" s="536">
        <v>15</v>
      </c>
      <c r="O55" s="536">
        <v>15</v>
      </c>
      <c r="P55" s="317">
        <v>27000</v>
      </c>
      <c r="Q55" s="155">
        <f t="shared" si="2"/>
        <v>405000</v>
      </c>
      <c r="R55" s="536">
        <v>15</v>
      </c>
      <c r="S55" s="317">
        <v>27000</v>
      </c>
      <c r="T55" s="155">
        <f t="shared" si="3"/>
        <v>405000</v>
      </c>
    </row>
    <row r="56" spans="3:20" ht="12.75">
      <c r="C56" s="314"/>
      <c r="D56" s="291"/>
      <c r="E56" s="315" t="s">
        <v>109</v>
      </c>
      <c r="F56" s="516">
        <v>42</v>
      </c>
      <c r="G56" s="516">
        <v>42</v>
      </c>
      <c r="H56" s="317">
        <v>27000</v>
      </c>
      <c r="I56" s="155">
        <f t="shared" si="0"/>
        <v>1134000</v>
      </c>
      <c r="J56" s="516">
        <v>42</v>
      </c>
      <c r="K56" s="317">
        <v>27000</v>
      </c>
      <c r="L56" s="155">
        <f t="shared" si="1"/>
        <v>1134000</v>
      </c>
      <c r="M56" s="319" t="s">
        <v>60</v>
      </c>
      <c r="N56" s="536">
        <v>40</v>
      </c>
      <c r="O56" s="536">
        <v>40</v>
      </c>
      <c r="P56" s="317">
        <v>27000</v>
      </c>
      <c r="Q56" s="155">
        <f t="shared" si="2"/>
        <v>1080000</v>
      </c>
      <c r="R56" s="536">
        <v>40</v>
      </c>
      <c r="S56" s="317">
        <v>27000</v>
      </c>
      <c r="T56" s="155">
        <f t="shared" si="3"/>
        <v>1080000</v>
      </c>
    </row>
    <row r="57" spans="3:20" ht="12.75">
      <c r="C57" s="314"/>
      <c r="D57" s="291"/>
      <c r="E57" s="315"/>
      <c r="F57" s="516">
        <v>18</v>
      </c>
      <c r="G57" s="516">
        <v>18</v>
      </c>
      <c r="H57" s="317">
        <v>27000</v>
      </c>
      <c r="I57" s="155">
        <f t="shared" si="0"/>
        <v>486000</v>
      </c>
      <c r="J57" s="516">
        <v>18</v>
      </c>
      <c r="K57" s="317">
        <v>27000</v>
      </c>
      <c r="L57" s="155">
        <f t="shared" si="1"/>
        <v>486000</v>
      </c>
      <c r="M57" s="319" t="s">
        <v>61</v>
      </c>
      <c r="N57" s="536">
        <v>15</v>
      </c>
      <c r="O57" s="536">
        <v>15</v>
      </c>
      <c r="P57" s="317">
        <v>27000</v>
      </c>
      <c r="Q57" s="155">
        <f t="shared" si="2"/>
        <v>405000</v>
      </c>
      <c r="R57" s="536">
        <v>15</v>
      </c>
      <c r="S57" s="317">
        <v>27000</v>
      </c>
      <c r="T57" s="155">
        <f t="shared" si="3"/>
        <v>405000</v>
      </c>
    </row>
    <row r="58" spans="3:20" ht="12.75">
      <c r="C58" s="314"/>
      <c r="D58" s="291"/>
      <c r="E58" s="315" t="s">
        <v>110</v>
      </c>
      <c r="F58" s="516">
        <v>42</v>
      </c>
      <c r="G58" s="516">
        <v>42</v>
      </c>
      <c r="H58" s="317">
        <v>27000</v>
      </c>
      <c r="I58" s="155">
        <f t="shared" si="0"/>
        <v>1134000</v>
      </c>
      <c r="J58" s="516">
        <v>42</v>
      </c>
      <c r="K58" s="317">
        <v>27000</v>
      </c>
      <c r="L58" s="155">
        <f t="shared" si="1"/>
        <v>1134000</v>
      </c>
      <c r="M58" s="319" t="s">
        <v>60</v>
      </c>
      <c r="N58" s="536">
        <v>38</v>
      </c>
      <c r="O58" s="536">
        <v>38</v>
      </c>
      <c r="P58" s="317">
        <v>27000</v>
      </c>
      <c r="Q58" s="155">
        <f t="shared" si="2"/>
        <v>1026000</v>
      </c>
      <c r="R58" s="536">
        <v>38</v>
      </c>
      <c r="S58" s="317">
        <v>27000</v>
      </c>
      <c r="T58" s="155">
        <f t="shared" si="3"/>
        <v>1026000</v>
      </c>
    </row>
    <row r="59" spans="3:20" ht="12.75">
      <c r="C59" s="314"/>
      <c r="D59" s="291"/>
      <c r="F59" s="65">
        <v>18</v>
      </c>
      <c r="G59" s="516">
        <v>18</v>
      </c>
      <c r="H59" s="317">
        <v>27000</v>
      </c>
      <c r="I59" s="155">
        <f t="shared" si="0"/>
        <v>486000</v>
      </c>
      <c r="J59" s="516">
        <v>18</v>
      </c>
      <c r="K59" s="317">
        <v>27000</v>
      </c>
      <c r="L59" s="155">
        <f t="shared" si="1"/>
        <v>486000</v>
      </c>
      <c r="M59" s="319" t="s">
        <v>61</v>
      </c>
      <c r="N59" s="536">
        <v>15</v>
      </c>
      <c r="O59" s="536">
        <v>15</v>
      </c>
      <c r="P59" s="317">
        <v>27000</v>
      </c>
      <c r="Q59" s="155">
        <f t="shared" si="2"/>
        <v>405000</v>
      </c>
      <c r="R59" s="536">
        <v>15</v>
      </c>
      <c r="S59" s="317">
        <v>27000</v>
      </c>
      <c r="T59" s="155">
        <f t="shared" si="3"/>
        <v>405000</v>
      </c>
    </row>
    <row r="60" spans="3:20" ht="12.75">
      <c r="C60" s="314"/>
      <c r="D60" s="291"/>
      <c r="E60" s="315"/>
      <c r="H60" s="317"/>
      <c r="I60" s="155"/>
      <c r="J60" s="590"/>
      <c r="K60" s="315"/>
      <c r="L60" s="588"/>
      <c r="M60" s="185"/>
      <c r="N60" s="536"/>
      <c r="O60" s="526"/>
      <c r="P60" s="315"/>
      <c r="Q60" s="155"/>
      <c r="R60" s="590"/>
      <c r="S60" s="315"/>
      <c r="T60" s="588"/>
    </row>
    <row r="61" spans="3:20" ht="13.5" thickBot="1">
      <c r="C61" s="683" t="s">
        <v>50</v>
      </c>
      <c r="D61" s="684"/>
      <c r="E61" s="684"/>
      <c r="F61" s="512">
        <f>SUM(F54:F59)</f>
        <v>180</v>
      </c>
      <c r="G61" s="325">
        <f>SUM(G54:G59)</f>
        <v>180</v>
      </c>
      <c r="H61" s="324"/>
      <c r="I61" s="162">
        <f>+SUM(I54:I59)</f>
        <v>4860000</v>
      </c>
      <c r="J61" s="589">
        <f>SUM(J54:J59)</f>
        <v>180</v>
      </c>
      <c r="K61" s="302"/>
      <c r="L61" s="584">
        <f>SUM(L54:L59)</f>
        <v>4860000</v>
      </c>
      <c r="M61" s="326"/>
      <c r="N61" s="532">
        <f>SUM(N54:N59)</f>
        <v>158</v>
      </c>
      <c r="O61" s="525">
        <f>SUM(O54:O59)</f>
        <v>158</v>
      </c>
      <c r="P61" s="328"/>
      <c r="Q61" s="162">
        <f>SUM(Q54:Q59)</f>
        <v>4266000</v>
      </c>
      <c r="R61" s="589">
        <f>SUM(R54:R59)</f>
        <v>158</v>
      </c>
      <c r="S61" s="302"/>
      <c r="T61" s="584">
        <f>SUM(T54:T59)</f>
        <v>4266000</v>
      </c>
    </row>
    <row r="62" spans="3:20" ht="13.5" thickTop="1">
      <c r="C62" s="307"/>
      <c r="D62" s="159"/>
      <c r="E62" s="159"/>
      <c r="F62" s="511"/>
      <c r="G62" s="316"/>
      <c r="H62" s="317"/>
      <c r="I62" s="155"/>
      <c r="J62" s="590"/>
      <c r="K62" s="315"/>
      <c r="L62" s="588"/>
      <c r="M62" s="308"/>
      <c r="N62" s="531"/>
      <c r="O62" s="527"/>
      <c r="P62" s="329"/>
      <c r="Q62" s="155"/>
      <c r="R62" s="590"/>
      <c r="S62" s="315"/>
      <c r="T62" s="588"/>
    </row>
    <row r="63" spans="3:20" ht="12.75">
      <c r="C63" s="314">
        <v>5</v>
      </c>
      <c r="D63" s="291" t="str">
        <f>+'GEN INFO'!E39</f>
        <v>MBA</v>
      </c>
      <c r="E63" s="159" t="s">
        <v>108</v>
      </c>
      <c r="F63" s="516">
        <v>42</v>
      </c>
      <c r="G63" s="516">
        <v>42</v>
      </c>
      <c r="H63" s="317">
        <v>27000</v>
      </c>
      <c r="I63" s="155">
        <f>+G63*H63</f>
        <v>1134000</v>
      </c>
      <c r="J63" s="516">
        <v>42</v>
      </c>
      <c r="K63" s="317">
        <v>27000</v>
      </c>
      <c r="L63" s="155">
        <f>+J63*K63</f>
        <v>1134000</v>
      </c>
      <c r="M63" s="319" t="s">
        <v>60</v>
      </c>
      <c r="N63" s="536">
        <v>35</v>
      </c>
      <c r="O63" s="536">
        <v>35</v>
      </c>
      <c r="P63" s="317">
        <v>27000</v>
      </c>
      <c r="Q63" s="155">
        <f>+O63*P63</f>
        <v>945000</v>
      </c>
      <c r="R63" s="536">
        <v>35</v>
      </c>
      <c r="S63" s="317">
        <v>27000</v>
      </c>
      <c r="T63" s="155">
        <f>+R63*S63</f>
        <v>945000</v>
      </c>
    </row>
    <row r="64" spans="3:20" ht="12.75">
      <c r="C64" s="314"/>
      <c r="D64" s="291"/>
      <c r="E64" s="159"/>
      <c r="F64" s="65">
        <v>18</v>
      </c>
      <c r="G64" s="65">
        <v>18</v>
      </c>
      <c r="H64" s="317">
        <v>27000</v>
      </c>
      <c r="I64" s="155">
        <f>+G64*H64</f>
        <v>486000</v>
      </c>
      <c r="J64" s="65">
        <v>18</v>
      </c>
      <c r="K64" s="317">
        <v>27000</v>
      </c>
      <c r="L64" s="155">
        <f>+J64*K64</f>
        <v>486000</v>
      </c>
      <c r="M64" s="319" t="s">
        <v>61</v>
      </c>
      <c r="N64" s="536">
        <v>15</v>
      </c>
      <c r="O64" s="536">
        <v>15</v>
      </c>
      <c r="P64" s="317">
        <v>27000</v>
      </c>
      <c r="Q64" s="155">
        <f>+O64*P64</f>
        <v>405000</v>
      </c>
      <c r="R64" s="536">
        <v>15</v>
      </c>
      <c r="S64" s="317">
        <v>27000</v>
      </c>
      <c r="T64" s="155">
        <f>+R64*S64</f>
        <v>405000</v>
      </c>
    </row>
    <row r="65" spans="3:20" ht="12.75">
      <c r="C65" s="314"/>
      <c r="D65" s="291"/>
      <c r="E65" s="315" t="s">
        <v>109</v>
      </c>
      <c r="F65" s="516">
        <v>42</v>
      </c>
      <c r="G65" s="516">
        <v>42</v>
      </c>
      <c r="H65" s="317">
        <v>27000</v>
      </c>
      <c r="I65" s="155">
        <f>+G65*H65</f>
        <v>1134000</v>
      </c>
      <c r="J65" s="516">
        <v>42</v>
      </c>
      <c r="K65" s="317">
        <v>27000</v>
      </c>
      <c r="L65" s="155">
        <f>+J65*K65</f>
        <v>1134000</v>
      </c>
      <c r="M65" s="319" t="s">
        <v>60</v>
      </c>
      <c r="N65" s="536">
        <v>40</v>
      </c>
      <c r="O65" s="536">
        <v>40</v>
      </c>
      <c r="P65" s="317">
        <v>27000</v>
      </c>
      <c r="Q65" s="155">
        <f>+O65*P65</f>
        <v>1080000</v>
      </c>
      <c r="R65" s="536">
        <v>40</v>
      </c>
      <c r="S65" s="317">
        <v>27000</v>
      </c>
      <c r="T65" s="155">
        <f>+R65*S65</f>
        <v>1080000</v>
      </c>
    </row>
    <row r="66" spans="3:20" ht="12.75">
      <c r="C66" s="314"/>
      <c r="D66" s="291"/>
      <c r="F66" s="516">
        <v>18</v>
      </c>
      <c r="G66" s="516">
        <v>18</v>
      </c>
      <c r="H66" s="317">
        <v>27000</v>
      </c>
      <c r="I66" s="155">
        <f>+G66*H66</f>
        <v>486000</v>
      </c>
      <c r="J66" s="516">
        <v>18</v>
      </c>
      <c r="K66" s="317">
        <v>27000</v>
      </c>
      <c r="L66" s="155">
        <f>+J66*K66</f>
        <v>486000</v>
      </c>
      <c r="M66" s="319" t="s">
        <v>61</v>
      </c>
      <c r="N66" s="536">
        <v>15</v>
      </c>
      <c r="O66" s="536">
        <v>15</v>
      </c>
      <c r="P66" s="317">
        <v>27000</v>
      </c>
      <c r="Q66" s="155">
        <f>+O66*P66</f>
        <v>405000</v>
      </c>
      <c r="R66" s="536">
        <v>15</v>
      </c>
      <c r="S66" s="317">
        <v>27000</v>
      </c>
      <c r="T66" s="155">
        <f>+R66*S66</f>
        <v>405000</v>
      </c>
    </row>
    <row r="67" spans="3:20" ht="12.75">
      <c r="C67" s="314"/>
      <c r="D67" s="318"/>
      <c r="E67" s="318"/>
      <c r="F67" s="516"/>
      <c r="G67" s="316"/>
      <c r="H67" s="317"/>
      <c r="I67" s="155"/>
      <c r="J67" s="590"/>
      <c r="K67" s="315"/>
      <c r="L67" s="588"/>
      <c r="M67" s="185"/>
      <c r="N67" s="536"/>
      <c r="O67" s="526"/>
      <c r="P67" s="315"/>
      <c r="Q67" s="155"/>
      <c r="R67" s="590"/>
      <c r="S67" s="315"/>
      <c r="T67" s="588"/>
    </row>
    <row r="68" spans="3:20" ht="15.75" customHeight="1" thickBot="1">
      <c r="C68" s="683" t="s">
        <v>50</v>
      </c>
      <c r="D68" s="684"/>
      <c r="E68" s="684"/>
      <c r="F68" s="512">
        <f>SUM(F63:F67)</f>
        <v>120</v>
      </c>
      <c r="G68" s="325">
        <f>SUM(G63:G67)</f>
        <v>120</v>
      </c>
      <c r="H68" s="324"/>
      <c r="I68" s="162">
        <f>+SUM(I63:I67)</f>
        <v>3240000</v>
      </c>
      <c r="J68" s="589">
        <f>SUM(J63:J66)</f>
        <v>120</v>
      </c>
      <c r="K68" s="302"/>
      <c r="L68" s="584">
        <f>SUM(L63:L67)</f>
        <v>3240000</v>
      </c>
      <c r="M68" s="326"/>
      <c r="N68" s="532">
        <f>SUM(N63:N67)</f>
        <v>105</v>
      </c>
      <c r="O68" s="525">
        <f>SUM(O63:O67)</f>
        <v>105</v>
      </c>
      <c r="P68" s="328"/>
      <c r="Q68" s="162">
        <f>SUM(Q63:Q67)</f>
        <v>2835000</v>
      </c>
      <c r="R68" s="589">
        <f>SUM(R63:R67)</f>
        <v>105</v>
      </c>
      <c r="S68" s="302"/>
      <c r="T68" s="584">
        <f>SUM(T63:T67)</f>
        <v>2835000</v>
      </c>
    </row>
    <row r="69" spans="3:20" ht="13.5" thickTop="1">
      <c r="C69" s="314">
        <v>2</v>
      </c>
      <c r="D69" s="315" t="str">
        <f>+'GEN INFO'!E41</f>
        <v>OTHERS IF ANY</v>
      </c>
      <c r="F69" s="513"/>
      <c r="G69" s="316"/>
      <c r="H69" s="317"/>
      <c r="I69" s="155"/>
      <c r="J69" s="590"/>
      <c r="K69" s="315"/>
      <c r="L69" s="588"/>
      <c r="M69" s="319"/>
      <c r="N69" s="533"/>
      <c r="O69" s="523"/>
      <c r="P69" s="159"/>
      <c r="Q69" s="155"/>
      <c r="R69" s="590"/>
      <c r="S69" s="315"/>
      <c r="T69" s="588"/>
    </row>
    <row r="70" spans="3:20" ht="12.75">
      <c r="C70" s="314"/>
      <c r="D70" s="318"/>
      <c r="E70" s="159" t="s">
        <v>108</v>
      </c>
      <c r="F70" s="513">
        <v>30</v>
      </c>
      <c r="G70" s="316">
        <v>30</v>
      </c>
      <c r="H70" s="317"/>
      <c r="I70" s="155">
        <f>+G70*H70</f>
        <v>0</v>
      </c>
      <c r="J70" s="590">
        <v>30</v>
      </c>
      <c r="K70" s="315"/>
      <c r="L70" s="588">
        <f>+J70*K70</f>
        <v>0</v>
      </c>
      <c r="M70" s="319"/>
      <c r="N70" s="533">
        <v>26</v>
      </c>
      <c r="O70" s="523">
        <v>25</v>
      </c>
      <c r="P70" s="159">
        <f>+I70</f>
        <v>0</v>
      </c>
      <c r="Q70" s="155">
        <f>+O70*P70</f>
        <v>0</v>
      </c>
      <c r="R70" s="590">
        <v>25</v>
      </c>
      <c r="S70" s="315">
        <f>+K70</f>
        <v>0</v>
      </c>
      <c r="T70" s="588">
        <f>+R70*S70</f>
        <v>0</v>
      </c>
    </row>
    <row r="71" spans="3:20" ht="12.75">
      <c r="C71" s="314"/>
      <c r="D71" s="318"/>
      <c r="E71" s="315" t="s">
        <v>109</v>
      </c>
      <c r="F71" s="513">
        <v>30</v>
      </c>
      <c r="G71" s="316">
        <v>30</v>
      </c>
      <c r="H71" s="317"/>
      <c r="I71" s="155">
        <f>+G71*H71</f>
        <v>0</v>
      </c>
      <c r="J71" s="590">
        <v>30</v>
      </c>
      <c r="K71" s="315"/>
      <c r="L71" s="588">
        <f>+J71*K71</f>
        <v>0</v>
      </c>
      <c r="M71" s="319"/>
      <c r="N71" s="533">
        <v>25</v>
      </c>
      <c r="O71" s="523">
        <v>20</v>
      </c>
      <c r="P71" s="159">
        <f>+I71</f>
        <v>0</v>
      </c>
      <c r="Q71" s="155">
        <f>+O71*P71</f>
        <v>0</v>
      </c>
      <c r="R71" s="590">
        <v>20</v>
      </c>
      <c r="S71" s="315">
        <f>+K71</f>
        <v>0</v>
      </c>
      <c r="T71" s="588">
        <f>+R71*S71</f>
        <v>0</v>
      </c>
    </row>
    <row r="72" spans="3:20" ht="12.75">
      <c r="C72" s="314"/>
      <c r="D72" s="318"/>
      <c r="E72" s="315" t="s">
        <v>110</v>
      </c>
      <c r="F72" s="513">
        <v>30</v>
      </c>
      <c r="G72" s="316">
        <v>30</v>
      </c>
      <c r="H72" s="317"/>
      <c r="I72" s="155">
        <f>+G72*H72</f>
        <v>0</v>
      </c>
      <c r="J72" s="590">
        <v>30</v>
      </c>
      <c r="K72" s="315"/>
      <c r="L72" s="588">
        <f>+J72*K72</f>
        <v>0</v>
      </c>
      <c r="M72" s="319"/>
      <c r="N72" s="533">
        <v>20</v>
      </c>
      <c r="O72" s="523">
        <v>30</v>
      </c>
      <c r="P72" s="159">
        <f>+I72</f>
        <v>0</v>
      </c>
      <c r="Q72" s="155">
        <f>+O72*P72</f>
        <v>0</v>
      </c>
      <c r="R72" s="590">
        <v>30</v>
      </c>
      <c r="S72" s="315">
        <f>+K72</f>
        <v>0</v>
      </c>
      <c r="T72" s="588">
        <f>+R72*S72</f>
        <v>0</v>
      </c>
    </row>
    <row r="73" spans="3:20" ht="15.75" customHeight="1" thickBot="1">
      <c r="C73" s="683" t="s">
        <v>50</v>
      </c>
      <c r="D73" s="684"/>
      <c r="E73" s="684"/>
      <c r="F73" s="512">
        <f>SUM(F70:F72)</f>
        <v>90</v>
      </c>
      <c r="G73" s="325">
        <f>SUM(G70:G72)</f>
        <v>90</v>
      </c>
      <c r="H73" s="324"/>
      <c r="I73" s="162">
        <f>SUM(I70:I72)</f>
        <v>0</v>
      </c>
      <c r="J73" s="589">
        <f>SUM(J70:J72)</f>
        <v>90</v>
      </c>
      <c r="K73" s="302"/>
      <c r="L73" s="584">
        <f>SUM(L70:L72)</f>
        <v>0</v>
      </c>
      <c r="M73" s="326"/>
      <c r="N73" s="532">
        <f>SUM(N70:N72)</f>
        <v>71</v>
      </c>
      <c r="O73" s="524">
        <f>SUM(O70:O72)</f>
        <v>75</v>
      </c>
      <c r="P73" s="157"/>
      <c r="Q73" s="162">
        <f>SUM(Q70:Q72)</f>
        <v>0</v>
      </c>
      <c r="R73" s="589">
        <f>SUM(R70:R72)</f>
        <v>75</v>
      </c>
      <c r="S73" s="302"/>
      <c r="T73" s="584">
        <f>SUM(T70:T72)</f>
        <v>0</v>
      </c>
    </row>
    <row r="74" spans="3:20" ht="15.75" customHeight="1" thickBot="1" thickTop="1">
      <c r="C74" s="330" t="s">
        <v>56</v>
      </c>
      <c r="D74" s="331"/>
      <c r="E74" s="331"/>
      <c r="F74" s="332">
        <f>+F68+F61+F44+F52+F73</f>
        <v>1188</v>
      </c>
      <c r="G74" s="332">
        <f>+G68+G61+G44+G52+G73</f>
        <v>1188</v>
      </c>
      <c r="H74" s="333"/>
      <c r="I74" s="334">
        <f>+I68+I61+I44+I52+I73</f>
        <v>55110000</v>
      </c>
      <c r="J74" s="593">
        <f>+J68+J61+J44+J52+J73</f>
        <v>1188</v>
      </c>
      <c r="K74" s="594"/>
      <c r="L74" s="595">
        <f>+L68+L61+L44+L52+L73</f>
        <v>55110000</v>
      </c>
      <c r="M74" s="335"/>
      <c r="N74" s="540">
        <f>+N68+N61+N44+N52+N73</f>
        <v>892</v>
      </c>
      <c r="O74" s="528">
        <f>+O68+O61+O44+O52+O73</f>
        <v>858</v>
      </c>
      <c r="P74" s="165"/>
      <c r="Q74" s="334">
        <f>+Q68+Q61+Q44+Q52+Q73</f>
        <v>30461000</v>
      </c>
      <c r="R74" s="593">
        <f>+R68+R61+R44+R52+R73</f>
        <v>811</v>
      </c>
      <c r="S74" s="600"/>
      <c r="T74" s="595">
        <f>+T68+T61+T44+T52+T73</f>
        <v>28956000</v>
      </c>
    </row>
    <row r="75" ht="13.5" thickTop="1"/>
  </sheetData>
  <sheetProtection/>
  <mergeCells count="16">
    <mergeCell ref="O2:T2"/>
    <mergeCell ref="O9:Q9"/>
    <mergeCell ref="M8:M10"/>
    <mergeCell ref="G9:I9"/>
    <mergeCell ref="C73:E73"/>
    <mergeCell ref="C52:E52"/>
    <mergeCell ref="C61:E61"/>
    <mergeCell ref="C44:E44"/>
    <mergeCell ref="J9:L9"/>
    <mergeCell ref="R9:T9"/>
    <mergeCell ref="F8:L8"/>
    <mergeCell ref="N8:T8"/>
    <mergeCell ref="C68:E68"/>
    <mergeCell ref="C8:C10"/>
    <mergeCell ref="D8:D10"/>
    <mergeCell ref="E8:E10"/>
  </mergeCells>
  <printOptions gridLines="1"/>
  <pageMargins left="0.17" right="0.16" top="0.23" bottom="0.27" header="0.17" footer="0.16"/>
  <pageSetup horizontalDpi="600" verticalDpi="600" orientation="landscape" paperSize="5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B4">
      <selection activeCell="J9" sqref="J9"/>
    </sheetView>
  </sheetViews>
  <sheetFormatPr defaultColWidth="9.140625" defaultRowHeight="15"/>
  <cols>
    <col min="1" max="1" width="2.7109375" style="0" hidden="1" customWidth="1"/>
    <col min="2" max="2" width="4.140625" style="0" bestFit="1" customWidth="1"/>
    <col min="3" max="3" width="51.28125" style="0" bestFit="1" customWidth="1"/>
    <col min="4" max="4" width="16.8515625" style="0" bestFit="1" customWidth="1"/>
    <col min="6" max="6" width="15.140625" style="0" customWidth="1"/>
    <col min="7" max="7" width="19.140625" style="0" customWidth="1"/>
    <col min="8" max="8" width="13.140625" style="0" bestFit="1" customWidth="1"/>
    <col min="13" max="13" width="52.00390625" style="0" bestFit="1" customWidth="1"/>
  </cols>
  <sheetData>
    <row r="2" spans="2:8" ht="18">
      <c r="B2" s="762" t="str">
        <f>+'S-27'!B2:G2</f>
        <v>ABC INSTITUTE OF TECHNOLOGY &amp; SCIENCE</v>
      </c>
      <c r="C2" s="762"/>
      <c r="D2" s="762"/>
      <c r="E2" s="762"/>
      <c r="F2" s="762"/>
      <c r="G2" s="762"/>
      <c r="H2" s="762"/>
    </row>
    <row r="3" spans="2:9" ht="15.75">
      <c r="B3" s="92"/>
      <c r="C3" s="92"/>
      <c r="D3" s="92"/>
      <c r="E3" s="92"/>
      <c r="F3" s="92"/>
      <c r="G3" s="92"/>
      <c r="I3" s="554" t="s">
        <v>456</v>
      </c>
    </row>
    <row r="4" spans="2:7" ht="20.25">
      <c r="B4" s="862" t="s">
        <v>455</v>
      </c>
      <c r="C4" s="862"/>
      <c r="D4" s="862"/>
      <c r="E4" s="862"/>
      <c r="F4" s="862"/>
      <c r="G4" s="862"/>
    </row>
    <row r="5" spans="2:7" ht="15">
      <c r="B5" s="556"/>
      <c r="C5" s="556"/>
      <c r="D5" s="556"/>
      <c r="E5" s="556"/>
      <c r="G5" s="92"/>
    </row>
    <row r="6" spans="2:7" ht="15">
      <c r="B6" s="93"/>
      <c r="C6" s="40"/>
      <c r="D6" s="40"/>
      <c r="E6" s="40"/>
      <c r="F6" s="555"/>
      <c r="G6" s="92"/>
    </row>
    <row r="7" spans="2:7" ht="15.75">
      <c r="B7" s="93"/>
      <c r="C7" s="473"/>
      <c r="D7" s="473" t="str">
        <f>+'S-27'!E8</f>
        <v>CET CODE</v>
      </c>
      <c r="E7" s="277"/>
      <c r="F7" s="473" t="str">
        <f>+'S-27'!G8</f>
        <v>AITS</v>
      </c>
      <c r="G7" s="92"/>
    </row>
    <row r="8" spans="2:6" ht="15.75" thickBot="1">
      <c r="B8" s="93"/>
      <c r="C8" s="40"/>
      <c r="D8" s="277"/>
      <c r="E8" s="277"/>
      <c r="F8" s="40"/>
    </row>
    <row r="9" spans="2:8" ht="55.5" customHeight="1" thickBot="1" thickTop="1">
      <c r="B9" s="916" t="s">
        <v>457</v>
      </c>
      <c r="C9" s="917"/>
      <c r="D9" s="550" t="s">
        <v>458</v>
      </c>
      <c r="E9" s="551" t="s">
        <v>459</v>
      </c>
      <c r="F9" s="551" t="s">
        <v>516</v>
      </c>
      <c r="G9" s="552" t="s">
        <v>515</v>
      </c>
      <c r="H9" s="552" t="s">
        <v>22</v>
      </c>
    </row>
    <row r="10" spans="2:8" ht="15">
      <c r="B10" s="919" t="s">
        <v>509</v>
      </c>
      <c r="C10" s="920"/>
      <c r="D10" s="504"/>
      <c r="E10" s="504"/>
      <c r="F10" s="504"/>
      <c r="G10" s="504"/>
      <c r="H10" s="505"/>
    </row>
    <row r="11" spans="2:8" ht="15">
      <c r="B11" s="492">
        <v>1</v>
      </c>
      <c r="C11" s="493" t="s">
        <v>460</v>
      </c>
      <c r="D11" s="289"/>
      <c r="E11" s="289"/>
      <c r="F11" s="289"/>
      <c r="G11" s="289"/>
      <c r="H11" s="37"/>
    </row>
    <row r="12" spans="2:8" ht="15">
      <c r="B12" s="492">
        <v>2</v>
      </c>
      <c r="C12" s="493" t="s">
        <v>461</v>
      </c>
      <c r="D12" s="289"/>
      <c r="E12" s="289"/>
      <c r="F12" s="289"/>
      <c r="G12" s="289"/>
      <c r="H12" s="37"/>
    </row>
    <row r="13" spans="2:8" ht="15">
      <c r="B13" s="492">
        <v>3</v>
      </c>
      <c r="C13" s="493" t="s">
        <v>462</v>
      </c>
      <c r="D13" s="289"/>
      <c r="E13" s="289"/>
      <c r="F13" s="289"/>
      <c r="G13" s="289"/>
      <c r="H13" s="37"/>
    </row>
    <row r="14" spans="2:8" ht="15">
      <c r="B14" s="492">
        <v>4</v>
      </c>
      <c r="C14" s="493" t="s">
        <v>463</v>
      </c>
      <c r="D14" s="289"/>
      <c r="E14" s="289"/>
      <c r="F14" s="289"/>
      <c r="G14" s="289"/>
      <c r="H14" s="37"/>
    </row>
    <row r="15" spans="2:8" ht="15">
      <c r="B15" s="492">
        <v>5</v>
      </c>
      <c r="C15" s="493" t="s">
        <v>464</v>
      </c>
      <c r="D15" s="289"/>
      <c r="E15" s="289"/>
      <c r="F15" s="289"/>
      <c r="G15" s="289"/>
      <c r="H15" s="37"/>
    </row>
    <row r="16" spans="2:8" ht="15">
      <c r="B16" s="492">
        <v>6</v>
      </c>
      <c r="C16" s="493" t="s">
        <v>465</v>
      </c>
      <c r="D16" s="38"/>
      <c r="E16" s="289"/>
      <c r="F16" s="289"/>
      <c r="G16" s="289"/>
      <c r="H16" s="37"/>
    </row>
    <row r="17" spans="2:8" ht="15">
      <c r="B17" s="492">
        <v>7</v>
      </c>
      <c r="C17" s="493" t="s">
        <v>466</v>
      </c>
      <c r="D17" s="289"/>
      <c r="E17" s="289"/>
      <c r="F17" s="289"/>
      <c r="G17" s="289"/>
      <c r="H17" s="37"/>
    </row>
    <row r="18" spans="2:8" ht="15">
      <c r="B18" s="492">
        <v>8</v>
      </c>
      <c r="C18" s="493" t="s">
        <v>467</v>
      </c>
      <c r="D18" s="289"/>
      <c r="E18" s="289"/>
      <c r="F18" s="289"/>
      <c r="G18" s="289"/>
      <c r="H18" s="37"/>
    </row>
    <row r="19" spans="2:8" ht="15">
      <c r="B19" s="492">
        <v>9</v>
      </c>
      <c r="C19" t="s">
        <v>468</v>
      </c>
      <c r="D19" s="289"/>
      <c r="E19" s="289"/>
      <c r="F19" s="289"/>
      <c r="G19" s="289"/>
      <c r="H19" s="37"/>
    </row>
    <row r="20" spans="2:8" ht="15">
      <c r="B20" s="492">
        <v>10</v>
      </c>
      <c r="C20" s="493" t="s">
        <v>469</v>
      </c>
      <c r="D20" s="289"/>
      <c r="E20" s="289"/>
      <c r="F20" s="289"/>
      <c r="G20" s="289"/>
      <c r="H20" s="37"/>
    </row>
    <row r="21" spans="2:8" ht="15">
      <c r="B21" s="492">
        <v>11</v>
      </c>
      <c r="C21" t="s">
        <v>470</v>
      </c>
      <c r="D21" s="289"/>
      <c r="E21" s="289"/>
      <c r="F21" s="289"/>
      <c r="G21" s="289"/>
      <c r="H21" s="37"/>
    </row>
    <row r="22" spans="2:8" ht="15">
      <c r="B22" s="492">
        <v>12</v>
      </c>
      <c r="C22" s="563" t="s">
        <v>471</v>
      </c>
      <c r="D22" s="289"/>
      <c r="E22" s="289"/>
      <c r="F22" s="289"/>
      <c r="G22" s="289"/>
      <c r="H22" s="37"/>
    </row>
    <row r="23" spans="2:8" ht="15">
      <c r="B23" s="564">
        <v>13</v>
      </c>
      <c r="C23" s="560" t="s">
        <v>281</v>
      </c>
      <c r="D23" s="443"/>
      <c r="E23" s="351"/>
      <c r="F23" s="351"/>
      <c r="G23" s="351"/>
      <c r="H23" s="358"/>
    </row>
    <row r="24" spans="2:6" ht="15">
      <c r="B24" s="383"/>
      <c r="C24" s="383"/>
      <c r="D24" s="93"/>
      <c r="E24" s="93"/>
      <c r="F24" s="93"/>
    </row>
    <row r="25" spans="2:6" ht="15">
      <c r="B25" s="383"/>
      <c r="C25" s="383"/>
      <c r="D25" s="93"/>
      <c r="E25" s="93"/>
      <c r="F25" s="93"/>
    </row>
    <row r="26" spans="2:6" ht="15">
      <c r="B26" s="383"/>
      <c r="C26" s="383"/>
      <c r="D26" s="93"/>
      <c r="E26" s="93"/>
      <c r="F26" s="93"/>
    </row>
  </sheetData>
  <sheetProtection/>
  <mergeCells count="4">
    <mergeCell ref="B2:H2"/>
    <mergeCell ref="B4:G4"/>
    <mergeCell ref="B9:C9"/>
    <mergeCell ref="B10:C10"/>
  </mergeCells>
  <printOptions/>
  <pageMargins left="0.7086614173228347" right="0.7086614173228347" top="0.87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2:L1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0.421875" style="0" customWidth="1"/>
    <col min="2" max="2" width="9.140625" style="0" hidden="1" customWidth="1"/>
    <col min="4" max="4" width="17.140625" style="0" customWidth="1"/>
    <col min="6" max="6" width="15.28125" style="0" bestFit="1" customWidth="1"/>
    <col min="7" max="7" width="18.140625" style="0" customWidth="1"/>
    <col min="8" max="9" width="18.57421875" style="0" customWidth="1"/>
    <col min="10" max="10" width="17.421875" style="0" customWidth="1"/>
  </cols>
  <sheetData>
    <row r="2" spans="4:12" ht="20.25">
      <c r="D2" s="862" t="str">
        <f>+'GEN INFO'!E18</f>
        <v>ABC INSTITUTE OF TECHNOLOGY &amp; SCIENCE</v>
      </c>
      <c r="E2" s="862"/>
      <c r="F2" s="862"/>
      <c r="G2" s="862"/>
      <c r="H2" s="862"/>
      <c r="I2" s="862"/>
      <c r="J2" s="862"/>
      <c r="K2" s="862"/>
      <c r="L2" s="577"/>
    </row>
    <row r="3" spans="4:12" ht="20.25">
      <c r="D3" s="862" t="s">
        <v>472</v>
      </c>
      <c r="E3" s="862"/>
      <c r="F3" s="862"/>
      <c r="G3" s="862"/>
      <c r="H3" s="862"/>
      <c r="I3" s="862"/>
      <c r="J3" s="862"/>
      <c r="L3" s="554" t="s">
        <v>473</v>
      </c>
    </row>
    <row r="4" spans="4:9" ht="15">
      <c r="D4" s="556"/>
      <c r="E4" s="556"/>
      <c r="F4" s="556"/>
      <c r="G4" s="556"/>
      <c r="H4" s="556"/>
      <c r="I4" s="578"/>
    </row>
    <row r="5" spans="4:10" ht="15">
      <c r="D5" s="93"/>
      <c r="E5" s="93"/>
      <c r="F5" s="40"/>
      <c r="G5" s="40"/>
      <c r="H5" s="40"/>
      <c r="I5" s="40"/>
      <c r="J5" s="40"/>
    </row>
    <row r="6" spans="4:10" ht="15.75">
      <c r="D6" s="93"/>
      <c r="E6" s="93"/>
      <c r="F6" s="40"/>
      <c r="G6" s="559" t="str">
        <f>+'S-28'!D7</f>
        <v>CET CODE</v>
      </c>
      <c r="H6" s="277"/>
      <c r="I6" s="277"/>
      <c r="J6" s="473" t="str">
        <f>+'S-28'!F7</f>
        <v>AITS</v>
      </c>
    </row>
    <row r="7" spans="4:10" ht="15.75" thickBot="1">
      <c r="D7" s="93"/>
      <c r="E7" s="93"/>
      <c r="F7" s="40"/>
      <c r="G7" s="277"/>
      <c r="H7" s="277"/>
      <c r="I7" s="277"/>
      <c r="J7" s="40"/>
    </row>
    <row r="8" spans="3:10" ht="52.5" thickBot="1" thickTop="1">
      <c r="C8" s="685" t="s">
        <v>38</v>
      </c>
      <c r="D8" s="688" t="s">
        <v>123</v>
      </c>
      <c r="E8" s="916" t="s">
        <v>474</v>
      </c>
      <c r="F8" s="917"/>
      <c r="G8" s="550" t="s">
        <v>475</v>
      </c>
      <c r="H8" s="551" t="s">
        <v>476</v>
      </c>
      <c r="I8" s="551" t="s">
        <v>523</v>
      </c>
      <c r="J8" s="551" t="s">
        <v>477</v>
      </c>
    </row>
    <row r="9" spans="3:10" ht="15">
      <c r="C9" s="686"/>
      <c r="D9" s="689"/>
      <c r="E9" s="547" t="s">
        <v>509</v>
      </c>
      <c r="F9" s="503"/>
      <c r="G9" s="504"/>
      <c r="H9" s="504"/>
      <c r="I9" s="504"/>
      <c r="J9" s="504"/>
    </row>
    <row r="10" spans="3:10" ht="15.75" thickBot="1">
      <c r="C10" s="687"/>
      <c r="D10" s="689"/>
      <c r="E10" s="500">
        <v>1</v>
      </c>
      <c r="F10" s="493" t="s">
        <v>478</v>
      </c>
      <c r="G10" s="289"/>
      <c r="H10" s="289"/>
      <c r="I10" s="289"/>
      <c r="J10" s="289"/>
    </row>
    <row r="11" spans="3:10" ht="15.75" thickTop="1">
      <c r="C11" s="565"/>
      <c r="D11" s="566"/>
      <c r="E11" s="500">
        <v>2</v>
      </c>
      <c r="F11" s="493" t="s">
        <v>83</v>
      </c>
      <c r="G11" s="289"/>
      <c r="H11" s="289"/>
      <c r="I11" s="289"/>
      <c r="J11" s="289"/>
    </row>
    <row r="12" spans="3:10" ht="15">
      <c r="C12" s="307">
        <v>1</v>
      </c>
      <c r="D12" s="567" t="s">
        <v>86</v>
      </c>
      <c r="E12" s="500">
        <v>3</v>
      </c>
      <c r="F12" s="493" t="s">
        <v>84</v>
      </c>
      <c r="G12" s="289"/>
      <c r="H12" s="289"/>
      <c r="I12" s="289"/>
      <c r="J12" s="289"/>
    </row>
    <row r="13" spans="3:10" ht="15">
      <c r="C13" s="553"/>
      <c r="D13" s="114"/>
      <c r="E13" s="500">
        <v>4</v>
      </c>
      <c r="F13" s="493" t="s">
        <v>479</v>
      </c>
      <c r="G13" s="289"/>
      <c r="H13" s="289"/>
      <c r="I13" s="289"/>
      <c r="J13" s="289"/>
    </row>
    <row r="14" spans="3:10" ht="15">
      <c r="C14" s="568"/>
      <c r="D14" s="561"/>
      <c r="E14" s="562">
        <v>5</v>
      </c>
      <c r="F14" s="560" t="s">
        <v>281</v>
      </c>
      <c r="G14" s="351"/>
      <c r="H14" s="351"/>
      <c r="I14" s="351"/>
      <c r="J14" s="351"/>
    </row>
    <row r="15" spans="3:10" ht="15">
      <c r="C15" s="569">
        <v>2</v>
      </c>
      <c r="D15" s="570" t="s">
        <v>480</v>
      </c>
      <c r="E15" s="571"/>
      <c r="F15" s="571"/>
      <c r="G15" s="572"/>
      <c r="H15" s="572"/>
      <c r="I15" s="572"/>
      <c r="J15" s="572"/>
    </row>
    <row r="16" spans="3:10" ht="15">
      <c r="C16" s="569">
        <v>3</v>
      </c>
      <c r="D16" s="570" t="s">
        <v>49</v>
      </c>
      <c r="E16" s="571"/>
      <c r="F16" s="571"/>
      <c r="G16" s="572"/>
      <c r="H16" s="572"/>
      <c r="I16" s="572"/>
      <c r="J16" s="572"/>
    </row>
    <row r="17" spans="3:10" ht="15">
      <c r="C17" s="569">
        <v>4</v>
      </c>
      <c r="D17" s="570" t="s">
        <v>481</v>
      </c>
      <c r="E17" s="571"/>
      <c r="F17" s="571"/>
      <c r="G17" s="572"/>
      <c r="H17" s="572"/>
      <c r="I17" s="572"/>
      <c r="J17" s="572"/>
    </row>
    <row r="19" spans="4:10" ht="15">
      <c r="D19" s="116"/>
      <c r="E19" s="383"/>
      <c r="F19" s="383"/>
      <c r="G19" s="93"/>
      <c r="H19" s="93"/>
      <c r="I19" s="93"/>
      <c r="J19" s="93"/>
    </row>
  </sheetData>
  <sheetProtection/>
  <mergeCells count="5">
    <mergeCell ref="D3:J3"/>
    <mergeCell ref="C8:C10"/>
    <mergeCell ref="D8:D10"/>
    <mergeCell ref="E8:F8"/>
    <mergeCell ref="D2:K2"/>
  </mergeCells>
  <printOptions/>
  <pageMargins left="0.7086614173228347" right="0.7086614173228347" top="0.53" bottom="0.47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J15"/>
  <sheetViews>
    <sheetView zoomScalePageLayoutView="0" workbookViewId="0" topLeftCell="A1">
      <selection activeCell="N16" sqref="N16"/>
    </sheetView>
  </sheetViews>
  <sheetFormatPr defaultColWidth="9.140625" defaultRowHeight="15"/>
  <cols>
    <col min="3" max="3" width="13.8515625" style="0" customWidth="1"/>
    <col min="4" max="4" width="10.00390625" style="0" customWidth="1"/>
    <col min="5" max="5" width="17.57421875" style="0" customWidth="1"/>
    <col min="6" max="6" width="19.140625" style="0" customWidth="1"/>
    <col min="7" max="7" width="17.28125" style="0" customWidth="1"/>
    <col min="8" max="8" width="13.421875" style="0" bestFit="1" customWidth="1"/>
  </cols>
  <sheetData>
    <row r="2" spans="2:8" ht="18">
      <c r="B2" s="762" t="str">
        <f>+'GEN INFO'!E18</f>
        <v>ABC INSTITUTE OF TECHNOLOGY &amp; SCIENCE</v>
      </c>
      <c r="C2" s="762"/>
      <c r="D2" s="762"/>
      <c r="E2" s="762"/>
      <c r="F2" s="762"/>
      <c r="G2" s="762"/>
      <c r="H2" s="762"/>
    </row>
    <row r="3" spans="2:10" ht="15.75">
      <c r="B3" s="92"/>
      <c r="C3" s="92"/>
      <c r="D3" s="92"/>
      <c r="E3" s="92"/>
      <c r="F3" s="92"/>
      <c r="G3" s="92"/>
      <c r="H3" s="92"/>
      <c r="J3" s="554" t="s">
        <v>440</v>
      </c>
    </row>
    <row r="4" spans="2:8" ht="20.25">
      <c r="B4" s="862" t="s">
        <v>441</v>
      </c>
      <c r="C4" s="862"/>
      <c r="D4" s="862"/>
      <c r="E4" s="862"/>
      <c r="F4" s="862"/>
      <c r="G4" s="862"/>
      <c r="H4" s="862"/>
    </row>
    <row r="5" spans="2:8" ht="15">
      <c r="B5" s="556"/>
      <c r="C5" s="556"/>
      <c r="D5" s="556"/>
      <c r="E5" s="556"/>
      <c r="F5" s="556"/>
      <c r="H5" s="92"/>
    </row>
    <row r="6" spans="2:8" ht="15">
      <c r="B6" s="93"/>
      <c r="C6" s="93"/>
      <c r="D6" s="40"/>
      <c r="E6" s="40"/>
      <c r="F6" s="40"/>
      <c r="G6" s="555"/>
      <c r="H6" s="92"/>
    </row>
    <row r="7" spans="2:8" ht="15">
      <c r="B7" s="93"/>
      <c r="C7" s="93"/>
      <c r="D7" s="40"/>
      <c r="E7" s="40"/>
      <c r="F7" s="40"/>
      <c r="G7" s="40"/>
      <c r="H7" s="92"/>
    </row>
    <row r="8" spans="2:8" ht="15.75">
      <c r="B8" s="93"/>
      <c r="C8" s="93"/>
      <c r="D8" s="40"/>
      <c r="E8" s="559" t="str">
        <f>+'[1]S-27'!E8</f>
        <v>CET CODE</v>
      </c>
      <c r="F8" s="277"/>
      <c r="G8" s="473" t="str">
        <f>+'S-29'!J6</f>
        <v>AITS</v>
      </c>
      <c r="H8" s="92"/>
    </row>
    <row r="9" ht="15.75" thickBot="1"/>
    <row r="10" spans="7:9" ht="15.75" thickBot="1">
      <c r="G10" s="919" t="s">
        <v>517</v>
      </c>
      <c r="H10" s="921"/>
      <c r="I10" s="920"/>
    </row>
    <row r="11" spans="2:9" ht="39.75" thickBot="1" thickTop="1">
      <c r="B11" s="551" t="s">
        <v>518</v>
      </c>
      <c r="C11" s="551" t="s">
        <v>439</v>
      </c>
      <c r="D11" s="551" t="s">
        <v>438</v>
      </c>
      <c r="E11" s="551" t="s">
        <v>437</v>
      </c>
      <c r="F11" s="551" t="s">
        <v>436</v>
      </c>
      <c r="G11" s="551" t="s">
        <v>519</v>
      </c>
      <c r="H11" s="551" t="s">
        <v>520</v>
      </c>
      <c r="I11" s="551" t="s">
        <v>521</v>
      </c>
    </row>
    <row r="12" spans="2:6" ht="15">
      <c r="B12" s="504"/>
      <c r="C12" s="504"/>
      <c r="D12" s="504"/>
      <c r="E12" s="504"/>
      <c r="F12" s="504"/>
    </row>
    <row r="13" spans="2:9" ht="15">
      <c r="B13" s="351"/>
      <c r="C13" s="351"/>
      <c r="D13" s="351"/>
      <c r="E13" s="351"/>
      <c r="F13" s="351"/>
      <c r="G13" s="351"/>
      <c r="H13" s="351"/>
      <c r="I13" s="351"/>
    </row>
    <row r="14" ht="15">
      <c r="B14" s="558"/>
    </row>
    <row r="15" spans="2:7" ht="15">
      <c r="B15" s="116"/>
      <c r="C15" s="383"/>
      <c r="D15" s="383"/>
      <c r="E15" s="93"/>
      <c r="F15" s="93"/>
      <c r="G15" s="93"/>
    </row>
  </sheetData>
  <sheetProtection/>
  <mergeCells count="3">
    <mergeCell ref="B2:H2"/>
    <mergeCell ref="B4:H4"/>
    <mergeCell ref="G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J10"/>
  <sheetViews>
    <sheetView zoomScalePageLayoutView="0" workbookViewId="0" topLeftCell="A1">
      <selection activeCell="I13" sqref="I13"/>
    </sheetView>
  </sheetViews>
  <sheetFormatPr defaultColWidth="9.140625" defaultRowHeight="15"/>
  <cols>
    <col min="2" max="2" width="13.140625" style="0" customWidth="1"/>
    <col min="3" max="3" width="20.7109375" style="0" bestFit="1" customWidth="1"/>
    <col min="4" max="4" width="24.421875" style="0" bestFit="1" customWidth="1"/>
    <col min="5" max="5" width="16.421875" style="0" bestFit="1" customWidth="1"/>
  </cols>
  <sheetData>
    <row r="3" spans="2:10" ht="20.25">
      <c r="B3" s="659" t="str">
        <f>+'S-30'!B2:H2</f>
        <v>ABC INSTITUTE OF TECHNOLOGY &amp; SCIENCE</v>
      </c>
      <c r="C3" s="659"/>
      <c r="D3" s="659"/>
      <c r="E3" s="659"/>
      <c r="F3" s="659"/>
      <c r="G3" s="659"/>
      <c r="J3" s="635" t="s">
        <v>582</v>
      </c>
    </row>
    <row r="6" spans="2:7" ht="18">
      <c r="B6" s="660" t="s">
        <v>583</v>
      </c>
      <c r="C6" s="661"/>
      <c r="D6" s="661"/>
      <c r="E6" s="661"/>
      <c r="F6" s="661"/>
      <c r="G6" s="662"/>
    </row>
    <row r="7" spans="2:6" ht="18">
      <c r="B7" s="656" t="s">
        <v>584</v>
      </c>
      <c r="C7" s="656"/>
      <c r="D7" s="656"/>
      <c r="E7" s="656"/>
      <c r="F7" s="656"/>
    </row>
    <row r="8" spans="2:6" ht="18.75" thickBot="1">
      <c r="B8" s="656"/>
      <c r="C8" s="656"/>
      <c r="D8" s="656"/>
      <c r="E8" s="656"/>
      <c r="F8" s="656"/>
    </row>
    <row r="9" spans="2:5" ht="18.75" thickBot="1">
      <c r="B9" s="657" t="s">
        <v>585</v>
      </c>
      <c r="C9" s="658" t="s">
        <v>586</v>
      </c>
      <c r="D9" s="658" t="s">
        <v>587</v>
      </c>
      <c r="E9" s="658" t="s">
        <v>588</v>
      </c>
    </row>
    <row r="10" spans="2:6" ht="18">
      <c r="B10" s="656"/>
      <c r="C10" s="656"/>
      <c r="D10" s="656"/>
      <c r="E10" s="656"/>
      <c r="F10" s="656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T58"/>
  <sheetViews>
    <sheetView zoomScalePageLayoutView="0" workbookViewId="0" topLeftCell="A40">
      <selection activeCell="H47" sqref="H47"/>
    </sheetView>
  </sheetViews>
  <sheetFormatPr defaultColWidth="9.140625" defaultRowHeight="15"/>
  <cols>
    <col min="1" max="1" width="9.7109375" style="3" customWidth="1"/>
    <col min="2" max="2" width="3.00390625" style="3" customWidth="1"/>
    <col min="3" max="4" width="2.421875" style="3" customWidth="1"/>
    <col min="5" max="5" width="33.8515625" style="3" customWidth="1"/>
    <col min="6" max="6" width="14.421875" style="3" customWidth="1"/>
    <col min="7" max="8" width="12.00390625" style="3" customWidth="1"/>
    <col min="9" max="9" width="12.421875" style="3" bestFit="1" customWidth="1"/>
    <col min="10" max="15" width="12.00390625" style="3" customWidth="1"/>
    <col min="16" max="16" width="13.8515625" style="3" customWidth="1"/>
    <col min="17" max="17" width="12.00390625" style="3" customWidth="1"/>
    <col min="18" max="18" width="2.28125" style="3" customWidth="1"/>
    <col min="19" max="19" width="9.140625" style="3" customWidth="1"/>
    <col min="20" max="20" width="9.28125" style="3" bestFit="1" customWidth="1"/>
    <col min="21" max="16384" width="9.140625" style="3" customWidth="1"/>
  </cols>
  <sheetData>
    <row r="1" ht="12.75"/>
    <row r="2" spans="2:17" ht="15" customHeight="1">
      <c r="B2" s="926" t="str">
        <f>+'S-1'!G4</f>
        <v>ABC INSTITUTE OF TECHNOLOGY &amp; SCIENCE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</row>
    <row r="3" spans="2:17" ht="1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 t="str">
        <f>+'GEN INFO'!J18</f>
        <v>AITS</v>
      </c>
      <c r="N3" s="68"/>
      <c r="O3" s="67" t="str">
        <f>+'S-23'!F8</f>
        <v>AMOUNT IN RUPEES</v>
      </c>
      <c r="P3" s="52"/>
      <c r="Q3" s="80"/>
    </row>
    <row r="4" spans="2:17" ht="18">
      <c r="B4" s="927" t="s">
        <v>158</v>
      </c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</row>
    <row r="5" spans="2:9" ht="13.5" thickBot="1">
      <c r="B5" s="9"/>
      <c r="C5" s="4"/>
      <c r="D5" s="4"/>
      <c r="E5" s="4"/>
      <c r="F5" s="4"/>
      <c r="G5" s="4"/>
      <c r="H5" s="4"/>
      <c r="I5" s="4"/>
    </row>
    <row r="6" spans="2:17" ht="15" customHeight="1" thickBot="1" thickTop="1">
      <c r="B6" s="928"/>
      <c r="C6" s="929"/>
      <c r="D6" s="930"/>
      <c r="E6" s="930"/>
      <c r="F6" s="941" t="s">
        <v>113</v>
      </c>
      <c r="G6" s="942"/>
      <c r="H6" s="942"/>
      <c r="I6" s="942"/>
      <c r="J6" s="942"/>
      <c r="K6" s="942"/>
      <c r="L6" s="942"/>
      <c r="M6" s="942"/>
      <c r="N6" s="942"/>
      <c r="O6" s="943"/>
      <c r="P6" s="922" t="s">
        <v>157</v>
      </c>
      <c r="Q6" s="923"/>
    </row>
    <row r="7" spans="2:17" ht="15" customHeight="1" thickBot="1">
      <c r="B7" s="931"/>
      <c r="C7" s="932"/>
      <c r="D7" s="933"/>
      <c r="E7" s="933"/>
      <c r="F7" s="937" t="str">
        <f>+'S-2'!E9</f>
        <v> B.TECH</v>
      </c>
      <c r="G7" s="938"/>
      <c r="H7" s="939" t="str">
        <f>+'S-2'!G9</f>
        <v> M.TECH</v>
      </c>
      <c r="I7" s="940"/>
      <c r="J7" s="937" t="str">
        <f>+'S-2'!I9</f>
        <v>MCA</v>
      </c>
      <c r="K7" s="938"/>
      <c r="L7" s="939" t="str">
        <f>+'S-2'!K9</f>
        <v>MBA</v>
      </c>
      <c r="M7" s="940"/>
      <c r="N7" s="944" t="str">
        <f>+'S-2'!M9</f>
        <v>OTHERS IF ANY</v>
      </c>
      <c r="O7" s="945"/>
      <c r="P7" s="924"/>
      <c r="Q7" s="925"/>
    </row>
    <row r="8" spans="2:17" ht="48.75" thickBot="1">
      <c r="B8" s="934"/>
      <c r="C8" s="935"/>
      <c r="D8" s="936"/>
      <c r="E8" s="936"/>
      <c r="F8" s="85" t="str">
        <f>+' I&amp;E - SOCIETY'!F8</f>
        <v>FOR THE YEAR ENDED 31/03/2019</v>
      </c>
      <c r="G8" s="144" t="str">
        <f>+' I&amp;E - SOCIETY'!G8</f>
        <v>FOR THE YEAR ENDED 31/03/2018</v>
      </c>
      <c r="H8" s="28" t="str">
        <f aca="true" t="shared" si="0" ref="H8:Q8">+F8</f>
        <v>FOR THE YEAR ENDED 31/03/2019</v>
      </c>
      <c r="I8" s="20" t="str">
        <f t="shared" si="0"/>
        <v>FOR THE YEAR ENDED 31/03/2018</v>
      </c>
      <c r="J8" s="85" t="str">
        <f t="shared" si="0"/>
        <v>FOR THE YEAR ENDED 31/03/2019</v>
      </c>
      <c r="K8" s="86" t="str">
        <f t="shared" si="0"/>
        <v>FOR THE YEAR ENDED 31/03/2018</v>
      </c>
      <c r="L8" s="152" t="str">
        <f t="shared" si="0"/>
        <v>FOR THE YEAR ENDED 31/03/2019</v>
      </c>
      <c r="M8" s="81" t="str">
        <f t="shared" si="0"/>
        <v>FOR THE YEAR ENDED 31/03/2018</v>
      </c>
      <c r="N8" s="90" t="str">
        <f t="shared" si="0"/>
        <v>FOR THE YEAR ENDED 31/03/2019</v>
      </c>
      <c r="O8" s="81" t="str">
        <f t="shared" si="0"/>
        <v>FOR THE YEAR ENDED 31/03/2018</v>
      </c>
      <c r="P8" s="90" t="str">
        <f t="shared" si="0"/>
        <v>FOR THE YEAR ENDED 31/03/2019</v>
      </c>
      <c r="Q8" s="79" t="str">
        <f t="shared" si="0"/>
        <v>FOR THE YEAR ENDED 31/03/2018</v>
      </c>
    </row>
    <row r="9" spans="2:17" ht="14.25" thickBot="1" thickTop="1">
      <c r="B9" s="54"/>
      <c r="C9" s="55"/>
      <c r="D9" s="56"/>
      <c r="E9" s="56"/>
      <c r="F9" s="145"/>
      <c r="G9" s="84"/>
      <c r="H9" s="58"/>
      <c r="I9" s="59"/>
      <c r="J9" s="87"/>
      <c r="K9" s="88"/>
      <c r="L9" s="58"/>
      <c r="M9" s="59"/>
      <c r="N9" s="87"/>
      <c r="O9" s="59"/>
      <c r="P9" s="87"/>
      <c r="Q9" s="57"/>
    </row>
    <row r="10" spans="2:17" ht="13.5" thickTop="1">
      <c r="B10" s="21"/>
      <c r="C10" s="29"/>
      <c r="D10" s="2"/>
      <c r="E10" s="4"/>
      <c r="F10" s="91"/>
      <c r="G10" s="83"/>
      <c r="H10" s="13"/>
      <c r="I10" s="10"/>
      <c r="J10" s="89"/>
      <c r="K10" s="83"/>
      <c r="L10" s="13"/>
      <c r="M10" s="10"/>
      <c r="N10" s="153"/>
      <c r="O10" s="82"/>
      <c r="P10" s="89"/>
      <c r="Q10" s="34"/>
    </row>
    <row r="11" spans="2:17" ht="12.75">
      <c r="B11" s="24" t="s">
        <v>6</v>
      </c>
      <c r="C11" s="30"/>
      <c r="D11" s="1"/>
      <c r="E11" s="4"/>
      <c r="F11" s="91"/>
      <c r="G11" s="83"/>
      <c r="H11" s="13"/>
      <c r="I11" s="10"/>
      <c r="J11" s="89"/>
      <c r="K11" s="83"/>
      <c r="L11" s="13"/>
      <c r="M11" s="10"/>
      <c r="N11" s="89"/>
      <c r="O11" s="10"/>
      <c r="P11" s="89"/>
      <c r="Q11" s="23"/>
    </row>
    <row r="12" spans="2:17" ht="12.75">
      <c r="B12" s="25"/>
      <c r="C12" s="29" t="s">
        <v>138</v>
      </c>
      <c r="D12" s="2"/>
      <c r="E12" s="4"/>
      <c r="F12" s="129">
        <f>+'S-1'!Q44</f>
        <v>20805000</v>
      </c>
      <c r="G12" s="146">
        <f>+'S-1'!T44</f>
        <v>19300000</v>
      </c>
      <c r="H12" s="38">
        <f>+'S-1'!Q52</f>
        <v>2555000</v>
      </c>
      <c r="I12" s="39">
        <f>+'S-1'!T52</f>
        <v>2555000</v>
      </c>
      <c r="J12" s="119">
        <f>+'S-1'!Q61</f>
        <v>4266000</v>
      </c>
      <c r="K12" s="118">
        <f>+'S-1'!T61</f>
        <v>4266000</v>
      </c>
      <c r="L12" s="119">
        <f>+'S-1'!Q68</f>
        <v>2835000</v>
      </c>
      <c r="M12" s="40">
        <f>+'S-1'!T68</f>
        <v>2835000</v>
      </c>
      <c r="N12" s="119">
        <f>+'S-1'!Q73</f>
        <v>0</v>
      </c>
      <c r="O12" s="39">
        <f>+'S-1'!T73</f>
        <v>0</v>
      </c>
      <c r="P12" s="119">
        <f>+F12+H12+J12+L12+N12</f>
        <v>30461000</v>
      </c>
      <c r="Q12" s="37">
        <f>+G12+I12+K12+M12+O12</f>
        <v>28956000</v>
      </c>
    </row>
    <row r="13" spans="2:17" ht="12.75">
      <c r="B13" s="25"/>
      <c r="C13" s="29"/>
      <c r="D13" s="2"/>
      <c r="E13" s="4"/>
      <c r="F13" s="129"/>
      <c r="G13" s="118"/>
      <c r="H13" s="38"/>
      <c r="I13" s="39"/>
      <c r="J13" s="119"/>
      <c r="K13" s="118"/>
      <c r="L13" s="38"/>
      <c r="M13" s="39"/>
      <c r="N13" s="119"/>
      <c r="O13" s="39"/>
      <c r="P13" s="119"/>
      <c r="Q13" s="37"/>
    </row>
    <row r="14" spans="2:17" ht="12.75">
      <c r="B14" s="25"/>
      <c r="C14" s="29" t="s">
        <v>140</v>
      </c>
      <c r="D14" s="2"/>
      <c r="E14" s="4"/>
      <c r="F14" s="129"/>
      <c r="G14" s="118"/>
      <c r="H14" s="38"/>
      <c r="I14" s="39"/>
      <c r="J14" s="119"/>
      <c r="K14" s="118"/>
      <c r="L14" s="38"/>
      <c r="M14" s="39"/>
      <c r="N14" s="119"/>
      <c r="O14" s="39"/>
      <c r="P14" s="119"/>
      <c r="Q14" s="37"/>
    </row>
    <row r="15" spans="2:17" ht="12.75">
      <c r="B15" s="24"/>
      <c r="C15" s="29"/>
      <c r="D15" s="4" t="s">
        <v>315</v>
      </c>
      <c r="F15" s="129">
        <f>+'S-14'!E13-'S-14'!E23</f>
        <v>264173</v>
      </c>
      <c r="G15" s="118">
        <f>+'S-14'!F13-'S-14'!F23</f>
        <v>0</v>
      </c>
      <c r="H15" s="38">
        <f>+'S-14'!G13</f>
        <v>58493.1</v>
      </c>
      <c r="I15" s="40">
        <f>+'S-14'!H13-'S-14'!H23</f>
        <v>0</v>
      </c>
      <c r="J15" s="119">
        <f>+'S-14'!I13-'S-14'!I23</f>
        <v>54834.6</v>
      </c>
      <c r="K15" s="123">
        <f>+'S-14'!J13-'S-14'!J23</f>
        <v>0</v>
      </c>
      <c r="L15" s="38">
        <f>+'S-14'!K13-'S-14'!K23</f>
        <v>35000</v>
      </c>
      <c r="M15" s="40">
        <f>+'S-14'!L13-'S-14'!L23</f>
        <v>0</v>
      </c>
      <c r="N15" s="119">
        <f>+'S-14'!M13</f>
        <v>38995.4</v>
      </c>
      <c r="O15" s="39">
        <f>+'S-14'!N13-'S-14'!N23</f>
        <v>0</v>
      </c>
      <c r="P15" s="119">
        <f>+F15+H15+J15+L15+N15</f>
        <v>451496.1</v>
      </c>
      <c r="Q15" s="37">
        <f>+G15+I15+K15+M15+O15</f>
        <v>0</v>
      </c>
    </row>
    <row r="16" spans="2:17" ht="12.75">
      <c r="B16" s="24"/>
      <c r="C16" s="29"/>
      <c r="D16" s="5" t="s">
        <v>141</v>
      </c>
      <c r="F16" s="129">
        <f>+'S-2'!E22</f>
        <v>1600690.5</v>
      </c>
      <c r="G16" s="118">
        <f>+'S-2'!F22</f>
        <v>1700000</v>
      </c>
      <c r="H16" s="38">
        <f>+'S-2'!G22</f>
        <v>533215</v>
      </c>
      <c r="I16" s="40">
        <f>+'S-2'!H22</f>
        <v>40000</v>
      </c>
      <c r="J16" s="119">
        <f>+'S-2'!I22</f>
        <v>0</v>
      </c>
      <c r="K16" s="123">
        <f>+'S-2'!J22</f>
        <v>55000</v>
      </c>
      <c r="L16" s="119">
        <f>+'S-2'!K22</f>
        <v>266608</v>
      </c>
      <c r="M16" s="40">
        <f>+'S-2'!L22</f>
        <v>55000</v>
      </c>
      <c r="N16" s="119">
        <f>+'S-2'!M22</f>
        <v>0</v>
      </c>
      <c r="O16" s="39">
        <f>+'S-2'!N22</f>
        <v>5500</v>
      </c>
      <c r="P16" s="119">
        <f>+F16+H16+J16+L16+N16</f>
        <v>2400513.5</v>
      </c>
      <c r="Q16" s="37">
        <f>+G16+I16+K16+M16+O16</f>
        <v>1855500</v>
      </c>
    </row>
    <row r="17" spans="2:17" ht="12.75">
      <c r="B17" s="25"/>
      <c r="C17" s="29"/>
      <c r="D17" s="2"/>
      <c r="E17" s="4"/>
      <c r="F17" s="129"/>
      <c r="G17" s="118"/>
      <c r="H17" s="38"/>
      <c r="I17" s="39"/>
      <c r="J17" s="119"/>
      <c r="K17" s="118"/>
      <c r="L17" s="38"/>
      <c r="M17" s="39"/>
      <c r="N17" s="119"/>
      <c r="O17" s="39"/>
      <c r="P17" s="119"/>
      <c r="Q17" s="37"/>
    </row>
    <row r="18" spans="2:17" ht="13.5" thickBot="1">
      <c r="B18" s="24" t="s">
        <v>44</v>
      </c>
      <c r="C18" s="29"/>
      <c r="D18" s="2"/>
      <c r="E18" s="4"/>
      <c r="F18" s="147">
        <f>+SUM(F12:F17)</f>
        <v>22669863.5</v>
      </c>
      <c r="G18" s="131">
        <f>SUM(G12:G17)</f>
        <v>21000000</v>
      </c>
      <c r="H18" s="147">
        <f>+SUM(H12:H17)</f>
        <v>3146708.1</v>
      </c>
      <c r="I18" s="131">
        <f>SUM(I12:I17)</f>
        <v>2595000</v>
      </c>
      <c r="J18" s="147">
        <f>+SUM(J12:J17)</f>
        <v>4320834.6</v>
      </c>
      <c r="K18" s="131">
        <f>SUM(K12:K17)</f>
        <v>4321000</v>
      </c>
      <c r="L18" s="147">
        <f>+SUM(L12:L17)</f>
        <v>3136608</v>
      </c>
      <c r="M18" s="131">
        <f>SUM(M12:M17)</f>
        <v>2890000</v>
      </c>
      <c r="N18" s="147">
        <f>+SUM(N12:N17)</f>
        <v>38995.4</v>
      </c>
      <c r="O18" s="131">
        <f>SUM(O12:O17)</f>
        <v>5500</v>
      </c>
      <c r="P18" s="124">
        <f>SUM(P12:P17)</f>
        <v>33313009.6</v>
      </c>
      <c r="Q18" s="42">
        <f>+SUM(Q12:Q17)</f>
        <v>30811500</v>
      </c>
    </row>
    <row r="19" spans="2:17" ht="13.5" thickTop="1">
      <c r="B19" s="21"/>
      <c r="C19" s="29"/>
      <c r="D19" s="2"/>
      <c r="E19" s="4"/>
      <c r="F19" s="119"/>
      <c r="G19" s="118"/>
      <c r="H19" s="38"/>
      <c r="I19" s="39"/>
      <c r="J19" s="119"/>
      <c r="K19" s="118"/>
      <c r="L19" s="38"/>
      <c r="M19" s="39"/>
      <c r="N19" s="119"/>
      <c r="O19" s="39"/>
      <c r="P19" s="119"/>
      <c r="Q19" s="37"/>
    </row>
    <row r="20" spans="2:17" ht="12.75">
      <c r="B20" s="26" t="s">
        <v>0</v>
      </c>
      <c r="C20" s="31"/>
      <c r="D20" s="49"/>
      <c r="E20" s="4"/>
      <c r="F20" s="119"/>
      <c r="G20" s="118"/>
      <c r="H20" s="38"/>
      <c r="I20" s="39"/>
      <c r="J20" s="119"/>
      <c r="K20" s="118"/>
      <c r="L20" s="38"/>
      <c r="M20" s="39"/>
      <c r="N20" s="119"/>
      <c r="O20" s="39"/>
      <c r="P20" s="119"/>
      <c r="Q20" s="37"/>
    </row>
    <row r="21" spans="2:17" ht="12.75">
      <c r="B21" s="26"/>
      <c r="C21" s="31"/>
      <c r="D21" s="49"/>
      <c r="E21" s="4"/>
      <c r="F21" s="119"/>
      <c r="G21" s="118"/>
      <c r="H21" s="38"/>
      <c r="I21" s="39"/>
      <c r="J21" s="119"/>
      <c r="K21" s="118"/>
      <c r="L21" s="38"/>
      <c r="M21" s="39"/>
      <c r="N21" s="119"/>
      <c r="O21" s="39"/>
      <c r="P21" s="119"/>
      <c r="Q21" s="37"/>
    </row>
    <row r="22" spans="2:17" ht="12.75">
      <c r="B22" s="26"/>
      <c r="C22" s="31" t="s">
        <v>142</v>
      </c>
      <c r="D22" s="49"/>
      <c r="E22" s="4"/>
      <c r="F22" s="119"/>
      <c r="G22" s="118"/>
      <c r="H22" s="38"/>
      <c r="I22" s="39"/>
      <c r="J22" s="119"/>
      <c r="K22" s="118"/>
      <c r="L22" s="38"/>
      <c r="M22" s="39"/>
      <c r="N22" s="119"/>
      <c r="O22" s="39"/>
      <c r="P22" s="119"/>
      <c r="Q22" s="37"/>
    </row>
    <row r="23" spans="2:17" ht="12.75">
      <c r="B23" s="26"/>
      <c r="D23" s="9" t="s">
        <v>114</v>
      </c>
      <c r="F23" s="119"/>
      <c r="G23" s="118"/>
      <c r="H23" s="38"/>
      <c r="I23" s="39"/>
      <c r="J23" s="119"/>
      <c r="K23" s="118"/>
      <c r="L23" s="38"/>
      <c r="M23" s="39"/>
      <c r="N23" s="119"/>
      <c r="O23" s="39"/>
      <c r="P23" s="119"/>
      <c r="Q23" s="37">
        <v>0</v>
      </c>
    </row>
    <row r="24" spans="2:17" ht="12.75">
      <c r="B24" s="26"/>
      <c r="C24" s="10"/>
      <c r="D24" s="4"/>
      <c r="E24" s="4" t="s">
        <v>196</v>
      </c>
      <c r="F24" s="119">
        <f>+'S-3'!R15</f>
        <v>384423</v>
      </c>
      <c r="G24" s="118">
        <f>+'S-3'!R80</f>
        <v>325000</v>
      </c>
      <c r="H24" s="38">
        <f>+'S-3'!R27</f>
        <v>368846</v>
      </c>
      <c r="I24" s="39">
        <f>+'S-3'!R92</f>
        <v>1125000</v>
      </c>
      <c r="J24" s="119">
        <f>+'S-3'!R39</f>
        <v>258520</v>
      </c>
      <c r="K24" s="118">
        <f>+'S-3'!R104</f>
        <v>300000</v>
      </c>
      <c r="L24" s="38">
        <f>+'S-3'!R51</f>
        <v>245897</v>
      </c>
      <c r="M24" s="39">
        <f>+'S-3'!R117</f>
        <v>150000</v>
      </c>
      <c r="N24" s="119">
        <f>+'S-3'!R63</f>
        <v>0</v>
      </c>
      <c r="O24" s="39">
        <f>+'S-3'!R129</f>
        <v>41354</v>
      </c>
      <c r="P24" s="119">
        <f>+F24+H24+J24+L24+N24</f>
        <v>1257686</v>
      </c>
      <c r="Q24" s="37">
        <f>+G24+I24+K24+M24+O24</f>
        <v>1941354</v>
      </c>
    </row>
    <row r="25" spans="2:17" ht="12.75">
      <c r="B25" s="26"/>
      <c r="C25" s="10"/>
      <c r="D25" s="4"/>
      <c r="E25" s="4" t="s">
        <v>197</v>
      </c>
      <c r="F25" s="119">
        <f>+'S-4'!S17</f>
        <v>250000</v>
      </c>
      <c r="G25" s="118">
        <f>+'S-4'!S91</f>
        <v>180000</v>
      </c>
      <c r="H25" s="38">
        <f>+'S-4'!S30</f>
        <v>0</v>
      </c>
      <c r="I25" s="39">
        <f>+'S-4'!S104</f>
        <v>150000</v>
      </c>
      <c r="J25" s="119">
        <f>+'S-4'!S43</f>
        <v>0</v>
      </c>
      <c r="K25" s="118">
        <f>+'S-4'!S117</f>
        <v>50000</v>
      </c>
      <c r="L25" s="38">
        <f>+'S-4'!S56</f>
        <v>0</v>
      </c>
      <c r="M25" s="39">
        <f>+'S-4'!S131</f>
        <v>50000</v>
      </c>
      <c r="N25" s="119">
        <f>+'S-4'!S69</f>
        <v>0</v>
      </c>
      <c r="O25" s="39">
        <f>+'S-4'!S144</f>
        <v>5000</v>
      </c>
      <c r="P25" s="119">
        <f>+F25+H25+J25+L25+N25</f>
        <v>250000</v>
      </c>
      <c r="Q25" s="37">
        <f>+G25+I25+K25+M25+O25</f>
        <v>435000</v>
      </c>
    </row>
    <row r="26" spans="2:17" ht="12.75">
      <c r="B26" s="26"/>
      <c r="D26" s="9" t="s">
        <v>115</v>
      </c>
      <c r="E26" s="4"/>
      <c r="F26" s="119"/>
      <c r="G26" s="118"/>
      <c r="H26" s="38"/>
      <c r="I26" s="39"/>
      <c r="J26" s="119"/>
      <c r="K26" s="118"/>
      <c r="L26" s="38"/>
      <c r="M26" s="39"/>
      <c r="N26" s="119"/>
      <c r="O26" s="39"/>
      <c r="P26" s="119"/>
      <c r="Q26" s="37"/>
    </row>
    <row r="27" spans="2:17" ht="12.75">
      <c r="B27" s="26"/>
      <c r="C27" s="10"/>
      <c r="D27" s="4"/>
      <c r="E27" s="4" t="s">
        <v>198</v>
      </c>
      <c r="F27" s="119">
        <f>+'S-5'!O16</f>
        <v>12000</v>
      </c>
      <c r="G27" s="118">
        <f>+'S-5'!O84</f>
        <v>45000</v>
      </c>
      <c r="H27" s="38">
        <f>+'S-5'!O27</f>
        <v>0</v>
      </c>
      <c r="I27" s="39">
        <f>+'S-5'!O95</f>
        <v>15000</v>
      </c>
      <c r="J27" s="119">
        <f>+'S-5'!O38</f>
        <v>0</v>
      </c>
      <c r="K27" s="118">
        <f>+'S-5'!O106</f>
        <v>50000</v>
      </c>
      <c r="L27" s="38">
        <f>+'S-5'!O49</f>
        <v>0</v>
      </c>
      <c r="M27" s="39">
        <f>+'S-5'!O117</f>
        <v>25000</v>
      </c>
      <c r="N27" s="119">
        <f>+'S-5'!O60</f>
        <v>0</v>
      </c>
      <c r="O27" s="39">
        <f>+'S-5'!O127</f>
        <v>25000</v>
      </c>
      <c r="P27" s="119">
        <f>+F27+H27+J27+L27+N27</f>
        <v>12000</v>
      </c>
      <c r="Q27" s="37">
        <f>+G27+I27+K27+M27+O27</f>
        <v>160000</v>
      </c>
    </row>
    <row r="28" spans="2:17" ht="12.75">
      <c r="B28" s="26"/>
      <c r="C28" s="10"/>
      <c r="D28" s="4"/>
      <c r="E28" s="4" t="s">
        <v>199</v>
      </c>
      <c r="F28" s="119">
        <f>+'S-6'!O16</f>
        <v>80000</v>
      </c>
      <c r="G28" s="118">
        <f>+'S-6'!O82</f>
        <v>300000</v>
      </c>
      <c r="H28" s="38">
        <f>+'S-6'!O27</f>
        <v>0</v>
      </c>
      <c r="I28" s="39">
        <f>+'S-6'!O93</f>
        <v>75000</v>
      </c>
      <c r="J28" s="119">
        <f>+'S-6'!O38</f>
        <v>0</v>
      </c>
      <c r="K28" s="118">
        <f>+'S-6'!O104</f>
        <v>50000</v>
      </c>
      <c r="L28" s="38">
        <f>+'S-6'!O49</f>
        <v>0</v>
      </c>
      <c r="M28" s="39">
        <f>+'S-6'!O114</f>
        <v>25000</v>
      </c>
      <c r="N28" s="119">
        <f>+'S-6'!O60</f>
        <v>0</v>
      </c>
      <c r="O28" s="39">
        <f>+'S-6'!O125</f>
        <v>2500</v>
      </c>
      <c r="P28" s="119">
        <f>+F28+H28+J28+L28+N28</f>
        <v>80000</v>
      </c>
      <c r="Q28" s="37">
        <f>+G28+I28+K28+M28+O28</f>
        <v>452500</v>
      </c>
    </row>
    <row r="29" spans="2:17" ht="12.75">
      <c r="B29" s="26"/>
      <c r="C29" s="33" t="s">
        <v>143</v>
      </c>
      <c r="D29" s="4"/>
      <c r="E29" s="4"/>
      <c r="F29" s="119"/>
      <c r="G29" s="118"/>
      <c r="H29" s="38"/>
      <c r="I29" s="39"/>
      <c r="J29" s="119"/>
      <c r="K29" s="118"/>
      <c r="L29" s="38"/>
      <c r="M29" s="39"/>
      <c r="N29" s="119"/>
      <c r="O29" s="39"/>
      <c r="P29" s="119"/>
      <c r="Q29" s="37"/>
    </row>
    <row r="30" spans="2:17" ht="12.75">
      <c r="B30" s="26"/>
      <c r="D30" s="9" t="s">
        <v>135</v>
      </c>
      <c r="E30" s="4"/>
      <c r="F30" s="119"/>
      <c r="G30" s="118"/>
      <c r="H30" s="38"/>
      <c r="I30" s="39"/>
      <c r="J30" s="119"/>
      <c r="K30" s="118"/>
      <c r="L30" s="40"/>
      <c r="M30" s="39"/>
      <c r="N30" s="119"/>
      <c r="O30" s="39"/>
      <c r="P30" s="119"/>
      <c r="Q30" s="37"/>
    </row>
    <row r="31" spans="2:17" ht="12.75">
      <c r="B31" s="26"/>
      <c r="C31" s="10"/>
      <c r="D31" s="4"/>
      <c r="E31" s="4" t="s">
        <v>196</v>
      </c>
      <c r="F31" s="129">
        <f>+'S-3'!S15</f>
        <v>150000</v>
      </c>
      <c r="G31" s="118">
        <f>+'S-3'!S80</f>
        <v>100000</v>
      </c>
      <c r="H31" s="38">
        <f>+'S-3'!S27</f>
        <v>0</v>
      </c>
      <c r="I31" s="39">
        <f>+'S-3'!S92</f>
        <v>25000</v>
      </c>
      <c r="J31" s="119">
        <f>+'S-3'!S39</f>
        <v>0</v>
      </c>
      <c r="K31" s="118">
        <f>+'S-3'!S104</f>
        <v>15000</v>
      </c>
      <c r="L31" s="40">
        <f>+'S-3'!S51</f>
        <v>0</v>
      </c>
      <c r="M31" s="39">
        <f>+'S-3'!S117</f>
        <v>10000</v>
      </c>
      <c r="N31" s="119">
        <f>+'S-3'!S63</f>
        <v>0</v>
      </c>
      <c r="O31" s="39">
        <f>+'S-3'!S129</f>
        <v>10000</v>
      </c>
      <c r="P31" s="119">
        <f>+F31+H31+J31+L31+N31</f>
        <v>150000</v>
      </c>
      <c r="Q31" s="37">
        <f>+G31+I31+K31+M31+O31</f>
        <v>160000</v>
      </c>
    </row>
    <row r="32" spans="2:17" ht="12.75">
      <c r="B32" s="26"/>
      <c r="C32" s="10"/>
      <c r="D32" s="4"/>
      <c r="E32" s="4" t="s">
        <v>197</v>
      </c>
      <c r="F32" s="129">
        <f>+'S-4'!T17</f>
        <v>12500</v>
      </c>
      <c r="G32" s="118">
        <f>+'S-4'!T91</f>
        <v>100000</v>
      </c>
      <c r="H32" s="38">
        <f>+'S-4'!T30</f>
        <v>0</v>
      </c>
      <c r="I32" s="39">
        <f>+'S-4'!T104</f>
        <v>75000</v>
      </c>
      <c r="J32" s="119">
        <f>+'S-4'!T43</f>
        <v>0</v>
      </c>
      <c r="K32" s="118">
        <f>+'S-4'!T117</f>
        <v>50000</v>
      </c>
      <c r="L32" s="40">
        <f>+'S-4'!T56</f>
        <v>0</v>
      </c>
      <c r="M32" s="39">
        <f>+'S-4'!T131</f>
        <v>25000</v>
      </c>
      <c r="N32" s="119">
        <f>+'S-4'!T69</f>
        <v>0</v>
      </c>
      <c r="O32" s="39">
        <f>+'S-4'!T144</f>
        <v>2500</v>
      </c>
      <c r="P32" s="119">
        <f>+F32+H32+J32+L32+N32</f>
        <v>12500</v>
      </c>
      <c r="Q32" s="37">
        <f>+G32+I32+K32+M32+O32</f>
        <v>252500</v>
      </c>
    </row>
    <row r="33" spans="2:17" ht="12.75">
      <c r="B33" s="26"/>
      <c r="D33" s="9" t="s">
        <v>136</v>
      </c>
      <c r="E33" s="4"/>
      <c r="F33" s="129"/>
      <c r="G33" s="118"/>
      <c r="H33" s="38"/>
      <c r="I33" s="39"/>
      <c r="J33" s="129"/>
      <c r="K33" s="118"/>
      <c r="L33" s="40"/>
      <c r="M33" s="39"/>
      <c r="N33" s="119"/>
      <c r="O33" s="39"/>
      <c r="P33" s="119"/>
      <c r="Q33" s="37"/>
    </row>
    <row r="34" spans="2:17" ht="12.75">
      <c r="B34" s="26"/>
      <c r="C34" s="10"/>
      <c r="D34" s="4"/>
      <c r="E34" s="4" t="s">
        <v>198</v>
      </c>
      <c r="F34" s="129">
        <f>+'S-5'!P16</f>
        <v>80000</v>
      </c>
      <c r="G34" s="118">
        <f>+'S-5'!P84</f>
        <v>100000</v>
      </c>
      <c r="H34" s="38">
        <f>+'S-5'!P27</f>
        <v>0</v>
      </c>
      <c r="I34" s="39">
        <f>+'S-5'!P95</f>
        <v>75000</v>
      </c>
      <c r="J34" s="129">
        <f>+'S-5'!P38</f>
        <v>0</v>
      </c>
      <c r="K34" s="118">
        <f>+'S-5'!P106</f>
        <v>50000</v>
      </c>
      <c r="L34" s="40">
        <f>+'S-5'!P49</f>
        <v>0</v>
      </c>
      <c r="M34" s="39">
        <f>+'S-5'!P117</f>
        <v>25000</v>
      </c>
      <c r="N34" s="119">
        <f>+'S-5'!P60</f>
        <v>0</v>
      </c>
      <c r="O34" s="39">
        <f>+'S-5'!P127</f>
        <v>2500</v>
      </c>
      <c r="P34" s="119">
        <f>+F34+H34+J34+L34+N34</f>
        <v>80000</v>
      </c>
      <c r="Q34" s="37">
        <f>+G34+I34+K34+M34+O34</f>
        <v>252500</v>
      </c>
    </row>
    <row r="35" spans="2:17" ht="12.75">
      <c r="B35" s="26"/>
      <c r="C35" s="10"/>
      <c r="D35" s="4"/>
      <c r="E35" s="4" t="s">
        <v>199</v>
      </c>
      <c r="F35" s="129">
        <f>+'S-6'!P16</f>
        <v>45000</v>
      </c>
      <c r="G35" s="118">
        <f>+'S-6'!P82</f>
        <v>100000</v>
      </c>
      <c r="H35" s="38">
        <f>+'S-6'!P27</f>
        <v>0</v>
      </c>
      <c r="I35" s="39">
        <f>+'S-6'!P93</f>
        <v>50000</v>
      </c>
      <c r="J35" s="129">
        <f>+'S-6'!P38</f>
        <v>0</v>
      </c>
      <c r="K35" s="118">
        <f>+'S-6'!P104</f>
        <v>25000</v>
      </c>
      <c r="L35" s="40">
        <f>+'S-6'!P49</f>
        <v>0</v>
      </c>
      <c r="M35" s="39">
        <f>+'S-6'!P114</f>
        <v>10000</v>
      </c>
      <c r="N35" s="119">
        <f>+'S-6'!P60</f>
        <v>0</v>
      </c>
      <c r="O35" s="39">
        <f>+'S-6'!P125</f>
        <v>1000</v>
      </c>
      <c r="P35" s="119">
        <f>+F35+H35+J35+L35+N35</f>
        <v>45000</v>
      </c>
      <c r="Q35" s="37">
        <f>+G35+I35+K35+M35+O35</f>
        <v>186000</v>
      </c>
    </row>
    <row r="36" spans="2:17" ht="12.75">
      <c r="B36" s="26"/>
      <c r="C36" s="10"/>
      <c r="D36" s="4"/>
      <c r="E36" s="4"/>
      <c r="F36" s="129"/>
      <c r="G36" s="118"/>
      <c r="H36" s="38"/>
      <c r="I36" s="39"/>
      <c r="J36" s="129"/>
      <c r="K36" s="118"/>
      <c r="L36" s="40"/>
      <c r="M36" s="39"/>
      <c r="N36" s="119"/>
      <c r="O36" s="39"/>
      <c r="P36" s="119"/>
      <c r="Q36" s="37"/>
    </row>
    <row r="37" spans="2:17" ht="12.75">
      <c r="B37" s="26"/>
      <c r="C37" s="33" t="s">
        <v>156</v>
      </c>
      <c r="D37" s="4"/>
      <c r="E37" s="4"/>
      <c r="F37" s="129"/>
      <c r="G37" s="118"/>
      <c r="H37" s="38"/>
      <c r="I37" s="39"/>
      <c r="J37" s="129"/>
      <c r="K37" s="118"/>
      <c r="L37" s="40"/>
      <c r="M37" s="39"/>
      <c r="N37" s="119"/>
      <c r="O37" s="39"/>
      <c r="P37" s="119"/>
      <c r="Q37" s="37"/>
    </row>
    <row r="38" spans="2:17" ht="12.75">
      <c r="B38" s="26"/>
      <c r="C38" s="10"/>
      <c r="D38" s="4"/>
      <c r="E38" s="4"/>
      <c r="F38" s="129"/>
      <c r="G38" s="118"/>
      <c r="H38" s="38"/>
      <c r="I38" s="39"/>
      <c r="J38" s="129"/>
      <c r="K38" s="118"/>
      <c r="L38" s="40"/>
      <c r="M38" s="39"/>
      <c r="N38" s="119"/>
      <c r="O38" s="39"/>
      <c r="P38" s="119"/>
      <c r="Q38" s="37"/>
    </row>
    <row r="39" spans="2:17" ht="12.75">
      <c r="B39" s="26"/>
      <c r="C39" s="33" t="s">
        <v>155</v>
      </c>
      <c r="D39" s="4"/>
      <c r="E39" s="4"/>
      <c r="F39" s="129"/>
      <c r="G39" s="118"/>
      <c r="H39" s="38"/>
      <c r="I39" s="39"/>
      <c r="J39" s="129"/>
      <c r="K39" s="118"/>
      <c r="L39" s="40"/>
      <c r="M39" s="39"/>
      <c r="N39" s="119"/>
      <c r="O39" s="39"/>
      <c r="P39" s="119"/>
      <c r="Q39" s="37"/>
    </row>
    <row r="40" spans="2:17" ht="12.75">
      <c r="B40" s="26"/>
      <c r="C40" s="33"/>
      <c r="D40" s="4"/>
      <c r="E40" s="4"/>
      <c r="F40" s="129"/>
      <c r="G40" s="118"/>
      <c r="H40" s="38"/>
      <c r="I40" s="39"/>
      <c r="J40" s="129"/>
      <c r="K40" s="118"/>
      <c r="L40" s="40"/>
      <c r="M40" s="39"/>
      <c r="N40" s="119"/>
      <c r="O40" s="39"/>
      <c r="P40" s="119"/>
      <c r="Q40" s="37"/>
    </row>
    <row r="41" spans="2:17" ht="12.75">
      <c r="B41" s="26"/>
      <c r="C41" s="30" t="s">
        <v>132</v>
      </c>
      <c r="D41" s="1"/>
      <c r="E41" s="4"/>
      <c r="F41" s="129"/>
      <c r="G41" s="118"/>
      <c r="H41" s="38"/>
      <c r="I41" s="39"/>
      <c r="J41" s="129"/>
      <c r="K41" s="118"/>
      <c r="L41" s="40"/>
      <c r="M41" s="39"/>
      <c r="N41" s="119"/>
      <c r="O41" s="39"/>
      <c r="P41" s="119"/>
      <c r="Q41" s="37"/>
    </row>
    <row r="42" spans="2:17" ht="12.75">
      <c r="B42" s="25"/>
      <c r="C42" s="10"/>
      <c r="D42" s="5" t="s">
        <v>317</v>
      </c>
      <c r="F42" s="129">
        <f>+'S-11'!E70</f>
        <v>17000389.25</v>
      </c>
      <c r="G42" s="118">
        <f>+'S-11'!F70</f>
        <v>16490917</v>
      </c>
      <c r="H42" s="38">
        <f>+'S-11'!G70</f>
        <v>3044495.85</v>
      </c>
      <c r="I42" s="40">
        <f>+'S-11'!H70</f>
        <v>6000</v>
      </c>
      <c r="J42" s="129">
        <f>+'S-11'!I70</f>
        <v>346864.05</v>
      </c>
      <c r="K42" s="118">
        <f>+'S-11'!J70</f>
        <v>5000</v>
      </c>
      <c r="L42" s="40">
        <f>+'S-11'!K70</f>
        <v>2029663.9</v>
      </c>
      <c r="M42" s="39">
        <f>+'S-11'!L70</f>
        <v>6000</v>
      </c>
      <c r="N42" s="119">
        <f>+'S-11'!M70</f>
        <v>231242.69999999998</v>
      </c>
      <c r="O42" s="39">
        <f>+'S-11'!N70</f>
        <v>600</v>
      </c>
      <c r="P42" s="119">
        <f>+F42+H42+J42+L42+N42</f>
        <v>22652655.75</v>
      </c>
      <c r="Q42" s="37">
        <f>+G42+I42+K42+M42+O42</f>
        <v>16508517</v>
      </c>
    </row>
    <row r="43" spans="2:17" ht="12.75">
      <c r="B43" s="25"/>
      <c r="C43" s="10"/>
      <c r="D43" s="4"/>
      <c r="E43" s="4"/>
      <c r="F43" s="129"/>
      <c r="G43" s="118"/>
      <c r="H43" s="38"/>
      <c r="I43" s="39"/>
      <c r="J43" s="129"/>
      <c r="K43" s="118"/>
      <c r="L43" s="40"/>
      <c r="M43" s="39"/>
      <c r="N43" s="119"/>
      <c r="O43" s="39"/>
      <c r="P43" s="119"/>
      <c r="Q43" s="37"/>
    </row>
    <row r="44" spans="2:17" ht="12.75">
      <c r="B44" s="25"/>
      <c r="C44" s="33" t="s">
        <v>116</v>
      </c>
      <c r="D44" s="9"/>
      <c r="E44" s="4"/>
      <c r="F44" s="129"/>
      <c r="G44" s="118"/>
      <c r="H44" s="38"/>
      <c r="I44" s="39"/>
      <c r="J44" s="129"/>
      <c r="K44" s="118"/>
      <c r="L44" s="40"/>
      <c r="M44" s="39"/>
      <c r="N44" s="119"/>
      <c r="O44" s="39"/>
      <c r="P44" s="119"/>
      <c r="Q44" s="37"/>
    </row>
    <row r="45" spans="2:17" ht="12.75">
      <c r="B45" s="25"/>
      <c r="C45" s="33"/>
      <c r="D45" s="5" t="s">
        <v>318</v>
      </c>
      <c r="F45" s="129">
        <f>+'S-12'!E16</f>
        <v>2450000</v>
      </c>
      <c r="G45" s="118">
        <f>+'S-12'!F16</f>
        <v>2300000</v>
      </c>
      <c r="H45" s="38">
        <f>+'S-12'!G16</f>
        <v>150000</v>
      </c>
      <c r="I45" s="40">
        <f>+'S-12'!H16</f>
        <v>125000</v>
      </c>
      <c r="J45" s="129">
        <f>+'S-12'!I16</f>
        <v>75000</v>
      </c>
      <c r="K45" s="118">
        <f>+'S-12'!J16</f>
        <v>25000</v>
      </c>
      <c r="L45" s="40">
        <f>+'S-12'!K16</f>
        <v>50000</v>
      </c>
      <c r="M45" s="39">
        <f>+'S-12'!L16</f>
        <v>37500</v>
      </c>
      <c r="N45" s="119">
        <f>+'S-12'!M16</f>
        <v>45000</v>
      </c>
      <c r="O45" s="39">
        <f>+'S-12'!N16</f>
        <v>37500</v>
      </c>
      <c r="P45" s="119">
        <f>+F45+H45+J45+L45+N45</f>
        <v>2770000</v>
      </c>
      <c r="Q45" s="37">
        <f>+G45+I45+K45+M45+O45</f>
        <v>2525000</v>
      </c>
    </row>
    <row r="46" spans="2:17" ht="12.75">
      <c r="B46" s="25"/>
      <c r="C46" s="33"/>
      <c r="D46" s="9"/>
      <c r="E46" s="4"/>
      <c r="F46" s="129"/>
      <c r="G46" s="118"/>
      <c r="H46" s="38"/>
      <c r="I46" s="39"/>
      <c r="J46" s="129"/>
      <c r="K46" s="118"/>
      <c r="L46" s="40"/>
      <c r="M46" s="39"/>
      <c r="N46" s="119"/>
      <c r="O46" s="39"/>
      <c r="P46" s="119"/>
      <c r="Q46" s="37"/>
    </row>
    <row r="47" spans="2:17" ht="12.75">
      <c r="B47" s="25"/>
      <c r="C47" s="33" t="s">
        <v>319</v>
      </c>
      <c r="D47" s="9"/>
      <c r="E47" s="4"/>
      <c r="F47" s="119">
        <f>+'S-13'!I24</f>
        <v>8612250</v>
      </c>
      <c r="G47" s="118">
        <f>+'S-13'!I25</f>
        <v>15052500</v>
      </c>
      <c r="H47" s="38">
        <f>+'S-13'!I47</f>
        <v>1151980</v>
      </c>
      <c r="I47" s="119">
        <f>+'S-13'!I48</f>
        <v>1205200</v>
      </c>
      <c r="J47" s="118">
        <f>+'S-13'!I71</f>
        <v>124947.5</v>
      </c>
      <c r="K47" s="38">
        <f>+'S-13'!I72</f>
        <v>150525</v>
      </c>
      <c r="L47" s="119">
        <f>+'S-13'!I95</f>
        <v>121947.5</v>
      </c>
      <c r="M47" s="118">
        <f>+'S-13'!I96</f>
        <v>130525</v>
      </c>
      <c r="N47" s="38">
        <f>+'S-13'!I123</f>
        <v>100447.5</v>
      </c>
      <c r="O47" s="119">
        <f>+'S-13'!I124</f>
        <v>110525</v>
      </c>
      <c r="P47" s="119">
        <f>+F47+H47+J47+L47+N47</f>
        <v>10111572.5</v>
      </c>
      <c r="Q47" s="37">
        <f>+G47+I47+K47+M47+O47</f>
        <v>16649275</v>
      </c>
    </row>
    <row r="48" spans="2:17" ht="12.75">
      <c r="B48" s="25"/>
      <c r="C48" s="10"/>
      <c r="D48" s="4"/>
      <c r="E48" s="4"/>
      <c r="F48" s="119"/>
      <c r="G48" s="118"/>
      <c r="H48" s="38"/>
      <c r="I48" s="39"/>
      <c r="J48" s="119"/>
      <c r="K48" s="118"/>
      <c r="L48" s="38"/>
      <c r="M48" s="39"/>
      <c r="N48" s="119"/>
      <c r="O48" s="39"/>
      <c r="P48" s="119"/>
      <c r="Q48" s="37"/>
    </row>
    <row r="49" spans="2:17" ht="12.75">
      <c r="B49" s="25"/>
      <c r="C49" s="33" t="s">
        <v>316</v>
      </c>
      <c r="D49" s="4"/>
      <c r="E49" s="4"/>
      <c r="F49" s="119">
        <f>+'S-14'!E22</f>
        <v>264173</v>
      </c>
      <c r="G49" s="118">
        <f>+'S-14'!F22</f>
        <v>0</v>
      </c>
      <c r="H49" s="38">
        <f>+'S-14'!G22</f>
        <v>63125</v>
      </c>
      <c r="I49" s="39">
        <f>+'S-14'!H22</f>
        <v>0</v>
      </c>
      <c r="J49" s="119">
        <f>+'S-14'!I22</f>
        <v>54834.6</v>
      </c>
      <c r="K49" s="118">
        <f>+'S-14'!J22</f>
        <v>0</v>
      </c>
      <c r="L49" s="38">
        <f>+'S-14'!K22</f>
        <v>35000</v>
      </c>
      <c r="M49" s="39">
        <f>+'S-14'!L22</f>
        <v>0</v>
      </c>
      <c r="N49" s="119">
        <f>+'S-14'!M22</f>
        <v>40000</v>
      </c>
      <c r="O49" s="39">
        <f>+'S-14'!N22</f>
        <v>0</v>
      </c>
      <c r="P49" s="119">
        <f>+F49+H49+J49+L49+N49</f>
        <v>457132.6</v>
      </c>
      <c r="Q49" s="37">
        <f>+G49+I49+K49+M49+O49</f>
        <v>0</v>
      </c>
    </row>
    <row r="50" spans="2:17" ht="12.75">
      <c r="B50" s="25"/>
      <c r="C50" s="10"/>
      <c r="D50" s="4"/>
      <c r="E50" s="4"/>
      <c r="F50" s="119"/>
      <c r="G50" s="118"/>
      <c r="H50" s="38"/>
      <c r="I50" s="39"/>
      <c r="J50" s="119"/>
      <c r="K50" s="118"/>
      <c r="L50" s="38"/>
      <c r="M50" s="39"/>
      <c r="N50" s="119"/>
      <c r="O50" s="39"/>
      <c r="P50" s="119"/>
      <c r="Q50" s="37"/>
    </row>
    <row r="51" spans="2:20" ht="13.5" thickBot="1">
      <c r="B51" s="26" t="s">
        <v>42</v>
      </c>
      <c r="C51" s="31"/>
      <c r="D51" s="49"/>
      <c r="E51" s="4"/>
      <c r="F51" s="124">
        <f>SUM(F23:F50)</f>
        <v>29340735.25</v>
      </c>
      <c r="G51" s="131">
        <f>SUM(G24:G50)</f>
        <v>35093417</v>
      </c>
      <c r="H51" s="43">
        <f>SUM(H23:H50)</f>
        <v>4778446.85</v>
      </c>
      <c r="I51" s="44">
        <f>SUM(I24:I50)</f>
        <v>2926200</v>
      </c>
      <c r="J51" s="124">
        <f>SUM(J23:J50)</f>
        <v>860166.15</v>
      </c>
      <c r="K51" s="131">
        <f>SUM(K24:K50)</f>
        <v>770525</v>
      </c>
      <c r="L51" s="43">
        <f>SUM(L23:L50)</f>
        <v>2482508.4</v>
      </c>
      <c r="M51" s="44">
        <f>SUM(M24:M50)</f>
        <v>494025</v>
      </c>
      <c r="N51" s="124">
        <f>SUM(N23:N50)</f>
        <v>416690.19999999995</v>
      </c>
      <c r="O51" s="44">
        <f>SUM(O24:O50)</f>
        <v>238479</v>
      </c>
      <c r="P51" s="124">
        <f>SUM(P23:P50)</f>
        <v>37878546.85</v>
      </c>
      <c r="Q51" s="42">
        <f>+SUM(Q23:Q48)</f>
        <v>39522646</v>
      </c>
      <c r="T51" s="77"/>
    </row>
    <row r="52" spans="2:17" ht="13.5" thickTop="1">
      <c r="B52" s="26"/>
      <c r="C52" s="31"/>
      <c r="D52" s="49"/>
      <c r="E52" s="4"/>
      <c r="F52" s="119"/>
      <c r="G52" s="118"/>
      <c r="H52" s="38"/>
      <c r="I52" s="39"/>
      <c r="J52" s="119"/>
      <c r="K52" s="118"/>
      <c r="L52" s="38"/>
      <c r="M52" s="39"/>
      <c r="N52" s="119"/>
      <c r="O52" s="39"/>
      <c r="P52" s="119"/>
      <c r="Q52" s="37"/>
    </row>
    <row r="53" spans="2:17" ht="13.5" thickBot="1">
      <c r="B53" s="25"/>
      <c r="C53" s="10" t="s">
        <v>80</v>
      </c>
      <c r="D53" s="4"/>
      <c r="E53" s="4"/>
      <c r="F53" s="147">
        <f aca="true" t="shared" si="1" ref="F53:Q53">+F18-F51</f>
        <v>-6670871.75</v>
      </c>
      <c r="G53" s="131">
        <f t="shared" si="1"/>
        <v>-14093417</v>
      </c>
      <c r="H53" s="43">
        <f t="shared" si="1"/>
        <v>-1631738.7499999995</v>
      </c>
      <c r="I53" s="44">
        <f t="shared" si="1"/>
        <v>-331200</v>
      </c>
      <c r="J53" s="124">
        <f t="shared" si="1"/>
        <v>3460668.4499999997</v>
      </c>
      <c r="K53" s="131">
        <f t="shared" si="1"/>
        <v>3550475</v>
      </c>
      <c r="L53" s="43">
        <f t="shared" si="1"/>
        <v>654099.6000000001</v>
      </c>
      <c r="M53" s="44">
        <f t="shared" si="1"/>
        <v>2395975</v>
      </c>
      <c r="N53" s="43">
        <f t="shared" si="1"/>
        <v>-377694.79999999993</v>
      </c>
      <c r="O53" s="44">
        <f t="shared" si="1"/>
        <v>-232979</v>
      </c>
      <c r="P53" s="124">
        <f t="shared" si="1"/>
        <v>-4565537.25</v>
      </c>
      <c r="Q53" s="42">
        <f t="shared" si="1"/>
        <v>-8711146</v>
      </c>
    </row>
    <row r="54" spans="2:17" ht="13.5" thickTop="1">
      <c r="B54" s="26"/>
      <c r="C54" s="31"/>
      <c r="D54" s="49"/>
      <c r="E54" s="4"/>
      <c r="F54" s="119"/>
      <c r="G54" s="118"/>
      <c r="H54" s="38"/>
      <c r="I54" s="39"/>
      <c r="J54" s="119"/>
      <c r="K54" s="118"/>
      <c r="L54" s="38"/>
      <c r="M54" s="39"/>
      <c r="N54" s="119"/>
      <c r="O54" s="39"/>
      <c r="P54" s="251"/>
      <c r="Q54" s="252"/>
    </row>
    <row r="55" spans="2:17" ht="13.5" thickBot="1">
      <c r="B55" s="26" t="s">
        <v>47</v>
      </c>
      <c r="C55" s="31"/>
      <c r="D55" s="49"/>
      <c r="E55" s="4"/>
      <c r="F55" s="124">
        <f>+'S-1'!G44</f>
        <v>678</v>
      </c>
      <c r="G55" s="131">
        <f>+'S-1'!J44</f>
        <v>678</v>
      </c>
      <c r="H55" s="43">
        <f>+'S-1'!G52</f>
        <v>120</v>
      </c>
      <c r="I55" s="44">
        <f>+'S-1'!J52</f>
        <v>120</v>
      </c>
      <c r="J55" s="124">
        <f>+'S-1'!G61</f>
        <v>180</v>
      </c>
      <c r="K55" s="131">
        <f>+'S-1'!J61</f>
        <v>180</v>
      </c>
      <c r="L55" s="43">
        <f>+'S-1'!G68</f>
        <v>120</v>
      </c>
      <c r="M55" s="44">
        <f>+'S-1'!J68</f>
        <v>120</v>
      </c>
      <c r="N55" s="124">
        <f>+'S-1'!G73</f>
        <v>90</v>
      </c>
      <c r="O55" s="44">
        <f>+'S-1'!J73</f>
        <v>90</v>
      </c>
      <c r="P55" s="129"/>
      <c r="Q55" s="117"/>
    </row>
    <row r="56" spans="2:17" ht="13.5" thickTop="1">
      <c r="B56" s="26"/>
      <c r="C56" s="31"/>
      <c r="D56" s="49"/>
      <c r="E56" s="4"/>
      <c r="F56" s="119"/>
      <c r="G56" s="118"/>
      <c r="H56" s="38"/>
      <c r="I56" s="39"/>
      <c r="J56" s="119"/>
      <c r="K56" s="118"/>
      <c r="L56" s="38"/>
      <c r="M56" s="39"/>
      <c r="N56" s="119"/>
      <c r="O56" s="39"/>
      <c r="P56" s="129"/>
      <c r="Q56" s="117"/>
    </row>
    <row r="57" spans="2:17" s="53" customFormat="1" ht="16.5" thickBot="1">
      <c r="B57" s="142" t="s">
        <v>43</v>
      </c>
      <c r="C57" s="60"/>
      <c r="D57" s="61"/>
      <c r="E57" s="64"/>
      <c r="F57" s="148">
        <f>+F51/F55</f>
        <v>43275.42072271386</v>
      </c>
      <c r="G57" s="149">
        <f>+G51/G55</f>
        <v>51760.20206489675</v>
      </c>
      <c r="H57" s="143">
        <f aca="true" t="shared" si="2" ref="H57:O57">+H51/H55</f>
        <v>39820.39041666666</v>
      </c>
      <c r="I57" s="62">
        <f t="shared" si="2"/>
        <v>24385</v>
      </c>
      <c r="J57" s="148">
        <f t="shared" si="2"/>
        <v>4778.700833333333</v>
      </c>
      <c r="K57" s="149">
        <f t="shared" si="2"/>
        <v>4280.694444444444</v>
      </c>
      <c r="L57" s="143">
        <f t="shared" si="2"/>
        <v>20687.57</v>
      </c>
      <c r="M57" s="62">
        <f t="shared" si="2"/>
        <v>4116.875</v>
      </c>
      <c r="N57" s="148">
        <f t="shared" si="2"/>
        <v>4629.89111111111</v>
      </c>
      <c r="O57" s="62">
        <f t="shared" si="2"/>
        <v>2649.766666666667</v>
      </c>
      <c r="P57" s="253"/>
      <c r="Q57" s="254"/>
    </row>
    <row r="58" spans="2:17" ht="14.25" thickBot="1" thickTop="1">
      <c r="B58" s="27"/>
      <c r="C58" s="11"/>
      <c r="D58" s="7"/>
      <c r="E58" s="7"/>
      <c r="F58" s="150"/>
      <c r="G58" s="151"/>
      <c r="H58" s="48"/>
      <c r="I58" s="46"/>
      <c r="J58" s="150"/>
      <c r="K58" s="151"/>
      <c r="L58" s="48"/>
      <c r="M58" s="46"/>
      <c r="N58" s="150"/>
      <c r="O58" s="46"/>
      <c r="P58" s="255"/>
      <c r="Q58" s="245"/>
    </row>
    <row r="59" ht="13.5" thickTop="1"/>
  </sheetData>
  <sheetProtection/>
  <mergeCells count="10">
    <mergeCell ref="P6:Q7"/>
    <mergeCell ref="B2:Q2"/>
    <mergeCell ref="B4:Q4"/>
    <mergeCell ref="B6:E8"/>
    <mergeCell ref="J7:K7"/>
    <mergeCell ref="L7:M7"/>
    <mergeCell ref="H7:I7"/>
    <mergeCell ref="F6:O6"/>
    <mergeCell ref="N7:O7"/>
    <mergeCell ref="F7:G7"/>
  </mergeCells>
  <printOptions gridLines="1"/>
  <pageMargins left="0.23" right="0.17" top="0.28" bottom="0.27" header="0.23" footer="0.16"/>
  <pageSetup fitToHeight="1" fitToWidth="1" horizontalDpi="600" verticalDpi="600" orientation="landscape" paperSize="5" scale="74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</sheetPr>
  <dimension ref="B2:O52"/>
  <sheetViews>
    <sheetView zoomScalePageLayoutView="0" workbookViewId="0" topLeftCell="A37">
      <selection activeCell="I10" sqref="I10"/>
    </sheetView>
  </sheetViews>
  <sheetFormatPr defaultColWidth="9.140625" defaultRowHeight="15"/>
  <cols>
    <col min="1" max="1" width="9.7109375" style="92" customWidth="1"/>
    <col min="2" max="2" width="3.00390625" style="92" customWidth="1"/>
    <col min="3" max="4" width="2.421875" style="92" customWidth="1"/>
    <col min="5" max="5" width="40.7109375" style="92" customWidth="1"/>
    <col min="6" max="6" width="14.421875" style="92" customWidth="1"/>
    <col min="7" max="13" width="12.00390625" style="92" customWidth="1"/>
    <col min="14" max="15" width="13.140625" style="92" customWidth="1"/>
    <col min="16" max="16" width="2.28125" style="92" customWidth="1"/>
    <col min="17" max="16384" width="9.140625" style="92" customWidth="1"/>
  </cols>
  <sheetData>
    <row r="1" ht="12.75"/>
    <row r="2" spans="2:15" ht="15" customHeight="1">
      <c r="B2" s="948" t="str">
        <f>+'GEN INFO'!J5</f>
        <v>XYZ TRUST</v>
      </c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</row>
    <row r="3" spans="2:15" ht="18">
      <c r="B3" s="763" t="s">
        <v>264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</row>
    <row r="4" spans="2:15" ht="12.75">
      <c r="B4" s="93"/>
      <c r="C4" s="40"/>
      <c r="D4" s="40"/>
      <c r="E4" s="40"/>
      <c r="F4" s="40"/>
      <c r="G4" s="40"/>
      <c r="H4" s="40"/>
      <c r="I4" s="40"/>
      <c r="M4" s="67" t="str">
        <f>+'I&amp;E - INST'!O3</f>
        <v>AMOUNT IN RUPEES</v>
      </c>
      <c r="O4" s="94"/>
    </row>
    <row r="5" spans="2:9" ht="13.5" thickBot="1">
      <c r="B5" s="93"/>
      <c r="C5" s="40"/>
      <c r="D5" s="40"/>
      <c r="E5" s="40"/>
      <c r="F5" s="40"/>
      <c r="G5" s="40"/>
      <c r="H5" s="40"/>
      <c r="I5" s="40"/>
    </row>
    <row r="6" spans="2:15" ht="15" customHeight="1" thickBot="1" thickTop="1">
      <c r="B6" s="808" t="s">
        <v>103</v>
      </c>
      <c r="C6" s="809"/>
      <c r="D6" s="810"/>
      <c r="E6" s="810"/>
      <c r="F6" s="887" t="s">
        <v>58</v>
      </c>
      <c r="G6" s="954"/>
      <c r="H6" s="946" t="s">
        <v>59</v>
      </c>
      <c r="I6" s="947"/>
      <c r="J6" s="947"/>
      <c r="K6" s="947"/>
      <c r="L6" s="947"/>
      <c r="M6" s="947"/>
      <c r="N6" s="951" t="s">
        <v>157</v>
      </c>
      <c r="O6" s="826"/>
    </row>
    <row r="7" spans="2:15" ht="15" customHeight="1" thickBot="1">
      <c r="B7" s="811"/>
      <c r="C7" s="812"/>
      <c r="D7" s="813"/>
      <c r="E7" s="813"/>
      <c r="F7" s="889"/>
      <c r="G7" s="955"/>
      <c r="H7" s="949" t="str">
        <f>+'I&amp;E - INST'!M3</f>
        <v>AITS</v>
      </c>
      <c r="I7" s="950"/>
      <c r="J7" s="823" t="str">
        <f>+'GEN INFO'!J19</f>
        <v>DIEC</v>
      </c>
      <c r="K7" s="824"/>
      <c r="L7" s="949" t="str">
        <f>+'GEN INFO'!J20</f>
        <v>GIEC</v>
      </c>
      <c r="M7" s="950"/>
      <c r="N7" s="952"/>
      <c r="O7" s="953"/>
    </row>
    <row r="8" spans="2:15" ht="47.25" customHeight="1" thickBot="1">
      <c r="B8" s="814"/>
      <c r="C8" s="815"/>
      <c r="D8" s="816"/>
      <c r="E8" s="816"/>
      <c r="F8" s="95" t="s">
        <v>489</v>
      </c>
      <c r="G8" s="96" t="s">
        <v>398</v>
      </c>
      <c r="H8" s="97" t="str">
        <f aca="true" t="shared" si="0" ref="H8:M8">+F8</f>
        <v>FOR THE YEAR ENDED 31/03/2019</v>
      </c>
      <c r="I8" s="98" t="str">
        <f t="shared" si="0"/>
        <v>FOR THE YEAR ENDED 31/03/2018</v>
      </c>
      <c r="J8" s="99" t="str">
        <f t="shared" si="0"/>
        <v>FOR THE YEAR ENDED 31/03/2019</v>
      </c>
      <c r="K8" s="100" t="str">
        <f t="shared" si="0"/>
        <v>FOR THE YEAR ENDED 31/03/2018</v>
      </c>
      <c r="L8" s="101" t="str">
        <f t="shared" si="0"/>
        <v>FOR THE YEAR ENDED 31/03/2019</v>
      </c>
      <c r="M8" s="102" t="str">
        <f t="shared" si="0"/>
        <v>FOR THE YEAR ENDED 31/03/2018</v>
      </c>
      <c r="N8" s="101" t="str">
        <f>+L8</f>
        <v>FOR THE YEAR ENDED 31/03/2019</v>
      </c>
      <c r="O8" s="104" t="str">
        <f>+M8</f>
        <v>FOR THE YEAR ENDED 31/03/2018</v>
      </c>
    </row>
    <row r="9" spans="2:15" ht="14.25" thickBot="1" thickTop="1">
      <c r="B9" s="105"/>
      <c r="C9" s="106"/>
      <c r="D9" s="107"/>
      <c r="E9" s="107"/>
      <c r="F9" s="108"/>
      <c r="G9" s="109"/>
      <c r="H9" s="103"/>
      <c r="I9" s="110"/>
      <c r="J9" s="111"/>
      <c r="K9" s="112"/>
      <c r="L9" s="103"/>
      <c r="M9" s="110"/>
      <c r="N9" s="103"/>
      <c r="O9" s="113"/>
    </row>
    <row r="10" spans="2:15" ht="13.5" thickTop="1">
      <c r="B10" s="114"/>
      <c r="C10" s="115"/>
      <c r="D10" s="116"/>
      <c r="E10" s="117"/>
      <c r="F10" s="36"/>
      <c r="G10" s="118"/>
      <c r="H10" s="119"/>
      <c r="I10" s="118"/>
      <c r="J10" s="38"/>
      <c r="K10" s="39"/>
      <c r="L10" s="119"/>
      <c r="M10" s="118"/>
      <c r="N10" s="119"/>
      <c r="O10" s="117"/>
    </row>
    <row r="11" spans="2:15" ht="12.75">
      <c r="B11" s="120" t="s">
        <v>6</v>
      </c>
      <c r="C11" s="121"/>
      <c r="D11" s="122"/>
      <c r="E11" s="117"/>
      <c r="F11" s="373"/>
      <c r="G11" s="118"/>
      <c r="H11" s="119"/>
      <c r="I11" s="118"/>
      <c r="J11" s="38"/>
      <c r="K11" s="39"/>
      <c r="L11" s="119"/>
      <c r="M11" s="118"/>
      <c r="N11" s="119"/>
      <c r="O11" s="117"/>
    </row>
    <row r="12" spans="2:15" ht="12.75">
      <c r="B12" s="36"/>
      <c r="C12" s="115" t="s">
        <v>138</v>
      </c>
      <c r="D12" s="116"/>
      <c r="E12" s="117"/>
      <c r="F12" s="373">
        <f>+'S-21'!F15</f>
        <v>500000</v>
      </c>
      <c r="G12" s="118">
        <f>+'S-21'!G15</f>
        <v>450000</v>
      </c>
      <c r="H12" s="119">
        <f>+'I&amp;E - INST'!P12</f>
        <v>30461000</v>
      </c>
      <c r="I12" s="123">
        <f>+'I&amp;E - INST'!Q12</f>
        <v>28956000</v>
      </c>
      <c r="J12" s="38"/>
      <c r="K12" s="123"/>
      <c r="L12" s="119"/>
      <c r="M12" s="123"/>
      <c r="N12" s="119">
        <f>+F12+H12+J12+L12</f>
        <v>30961000</v>
      </c>
      <c r="O12" s="117">
        <f>+G12+I12+K12+M12</f>
        <v>29406000</v>
      </c>
    </row>
    <row r="13" spans="2:15" ht="12.75">
      <c r="B13" s="36"/>
      <c r="C13" s="121" t="s">
        <v>131</v>
      </c>
      <c r="D13" s="122"/>
      <c r="E13" s="117"/>
      <c r="F13" s="373"/>
      <c r="G13" s="118"/>
      <c r="H13" s="119"/>
      <c r="I13" s="118"/>
      <c r="J13" s="38"/>
      <c r="K13" s="39"/>
      <c r="L13" s="119"/>
      <c r="M13" s="118"/>
      <c r="N13" s="119"/>
      <c r="O13" s="117"/>
    </row>
    <row r="14" spans="2:15" ht="12.75">
      <c r="B14" s="36"/>
      <c r="C14" s="121"/>
      <c r="D14" s="122"/>
      <c r="E14" s="117" t="s">
        <v>302</v>
      </c>
      <c r="F14" s="373"/>
      <c r="G14" s="118"/>
      <c r="H14" s="119">
        <f>+'I&amp;E - INST'!P15</f>
        <v>451496.1</v>
      </c>
      <c r="I14" s="123">
        <f>+'I&amp;E - INST'!Q15</f>
        <v>0</v>
      </c>
      <c r="J14" s="38"/>
      <c r="K14" s="39"/>
      <c r="L14" s="119"/>
      <c r="M14" s="118"/>
      <c r="N14" s="119">
        <f>+F14+H14+J14+L14</f>
        <v>451496.1</v>
      </c>
      <c r="O14" s="117">
        <f>+G14+I14+K14+M14</f>
        <v>0</v>
      </c>
    </row>
    <row r="15" spans="2:15" ht="12.75">
      <c r="B15" s="120"/>
      <c r="C15" s="121"/>
      <c r="D15" s="122"/>
      <c r="E15" s="117" t="s">
        <v>361</v>
      </c>
      <c r="F15" s="373">
        <f>+'S-21'!F17</f>
        <v>450000</v>
      </c>
      <c r="G15" s="118">
        <f>+'S-21'!G17</f>
        <v>350000</v>
      </c>
      <c r="H15" s="119">
        <f>+'I&amp;E - INST'!P16</f>
        <v>2400513.5</v>
      </c>
      <c r="I15" s="123">
        <f>+'I&amp;E - INST'!Q16</f>
        <v>1855500</v>
      </c>
      <c r="J15" s="38"/>
      <c r="K15" s="39"/>
      <c r="L15" s="119"/>
      <c r="M15" s="118"/>
      <c r="N15" s="119">
        <f>+F15+H15+J15+L15</f>
        <v>2850513.5</v>
      </c>
      <c r="O15" s="117">
        <f>+G15+I15+K15+M15</f>
        <v>2205500</v>
      </c>
    </row>
    <row r="16" spans="2:15" ht="12.75">
      <c r="B16" s="36"/>
      <c r="C16" s="115"/>
      <c r="D16" s="116"/>
      <c r="E16" s="117"/>
      <c r="F16" s="373"/>
      <c r="G16" s="118"/>
      <c r="H16" s="119"/>
      <c r="I16" s="118"/>
      <c r="J16" s="38"/>
      <c r="K16" s="39"/>
      <c r="L16" s="119"/>
      <c r="M16" s="118"/>
      <c r="N16" s="119"/>
      <c r="O16" s="117"/>
    </row>
    <row r="17" spans="2:15" ht="13.5" thickBot="1">
      <c r="B17" s="120" t="s">
        <v>44</v>
      </c>
      <c r="C17" s="115"/>
      <c r="D17" s="116"/>
      <c r="E17" s="117"/>
      <c r="F17" s="374">
        <f aca="true" t="shared" si="1" ref="F17:M17">+SUM(F12:F16)</f>
        <v>950000</v>
      </c>
      <c r="G17" s="375">
        <f t="shared" si="1"/>
        <v>800000</v>
      </c>
      <c r="H17" s="376">
        <f t="shared" si="1"/>
        <v>33313009.6</v>
      </c>
      <c r="I17" s="377">
        <f t="shared" si="1"/>
        <v>30811500</v>
      </c>
      <c r="J17" s="378">
        <f t="shared" si="1"/>
        <v>0</v>
      </c>
      <c r="K17" s="45">
        <f t="shared" si="1"/>
        <v>0</v>
      </c>
      <c r="L17" s="124">
        <f t="shared" si="1"/>
        <v>0</v>
      </c>
      <c r="M17" s="125">
        <f t="shared" si="1"/>
        <v>0</v>
      </c>
      <c r="N17" s="124">
        <f>SUM(N12:N16)</f>
        <v>34263009.6</v>
      </c>
      <c r="O17" s="51">
        <f>+SUM(O12:O16)</f>
        <v>31611500</v>
      </c>
    </row>
    <row r="18" spans="2:15" ht="13.5" thickTop="1">
      <c r="B18" s="114"/>
      <c r="C18" s="115"/>
      <c r="D18" s="116"/>
      <c r="E18" s="117"/>
      <c r="F18" s="36"/>
      <c r="G18" s="118"/>
      <c r="H18" s="119"/>
      <c r="I18" s="118"/>
      <c r="J18" s="38"/>
      <c r="K18" s="39"/>
      <c r="L18" s="119"/>
      <c r="M18" s="118"/>
      <c r="N18" s="119"/>
      <c r="O18" s="117"/>
    </row>
    <row r="19" spans="2:15" ht="12.75">
      <c r="B19" s="126" t="s">
        <v>0</v>
      </c>
      <c r="C19" s="127"/>
      <c r="D19" s="128"/>
      <c r="E19" s="117"/>
      <c r="F19" s="36"/>
      <c r="G19" s="118"/>
      <c r="H19" s="119"/>
      <c r="I19" s="118"/>
      <c r="J19" s="38"/>
      <c r="K19" s="39"/>
      <c r="L19" s="119"/>
      <c r="M19" s="118"/>
      <c r="N19" s="119"/>
      <c r="O19" s="117"/>
    </row>
    <row r="20" spans="2:15" ht="12.75">
      <c r="B20" s="126"/>
      <c r="C20" s="39"/>
      <c r="D20" s="40"/>
      <c r="E20" s="117"/>
      <c r="F20" s="36"/>
      <c r="G20" s="118"/>
      <c r="H20" s="119"/>
      <c r="I20" s="118"/>
      <c r="J20" s="38"/>
      <c r="K20" s="39"/>
      <c r="L20" s="119"/>
      <c r="M20" s="118"/>
      <c r="N20" s="119"/>
      <c r="O20" s="117"/>
    </row>
    <row r="21" spans="2:15" ht="12.75">
      <c r="B21" s="126"/>
      <c r="C21" s="127" t="s">
        <v>142</v>
      </c>
      <c r="D21" s="128"/>
      <c r="E21" s="117"/>
      <c r="F21" s="36"/>
      <c r="G21" s="118"/>
      <c r="H21" s="119"/>
      <c r="I21" s="118"/>
      <c r="J21" s="38"/>
      <c r="K21" s="39"/>
      <c r="L21" s="119"/>
      <c r="M21" s="118"/>
      <c r="N21" s="119"/>
      <c r="O21" s="117"/>
    </row>
    <row r="22" spans="2:15" ht="12.75">
      <c r="B22" s="126"/>
      <c r="D22" s="93" t="s">
        <v>114</v>
      </c>
      <c r="F22" s="36"/>
      <c r="G22" s="118"/>
      <c r="H22" s="119"/>
      <c r="I22" s="118"/>
      <c r="J22" s="38"/>
      <c r="K22" s="39"/>
      <c r="L22" s="119"/>
      <c r="M22" s="118"/>
      <c r="N22" s="119"/>
      <c r="O22" s="117"/>
    </row>
    <row r="23" spans="2:15" ht="12.75">
      <c r="B23" s="126"/>
      <c r="C23" s="39"/>
      <c r="D23" s="40"/>
      <c r="E23" s="117" t="s">
        <v>196</v>
      </c>
      <c r="F23" s="373">
        <f>+'S-21'!F24</f>
        <v>250000</v>
      </c>
      <c r="G23" s="118">
        <f>+'S-21'!G24</f>
        <v>200000</v>
      </c>
      <c r="H23" s="119">
        <f>+'I&amp;E - INST'!P24</f>
        <v>1257686</v>
      </c>
      <c r="I23" s="123">
        <f>+'I&amp;E - INST'!Q24</f>
        <v>1941354</v>
      </c>
      <c r="J23" s="38"/>
      <c r="K23" s="39"/>
      <c r="L23" s="119"/>
      <c r="M23" s="118"/>
      <c r="N23" s="119">
        <f>+F23+H23+J23+L23</f>
        <v>1507686</v>
      </c>
      <c r="O23" s="117">
        <f>+G23+I23+K23+M23</f>
        <v>2141354</v>
      </c>
    </row>
    <row r="24" spans="2:15" ht="12.75">
      <c r="B24" s="126"/>
      <c r="C24" s="39"/>
      <c r="D24" s="40"/>
      <c r="E24" s="117" t="s">
        <v>197</v>
      </c>
      <c r="F24" s="373"/>
      <c r="G24" s="118"/>
      <c r="H24" s="119">
        <f>+'I&amp;E - INST'!P25</f>
        <v>250000</v>
      </c>
      <c r="I24" s="123">
        <f>+'I&amp;E - INST'!Q25</f>
        <v>435000</v>
      </c>
      <c r="J24" s="38"/>
      <c r="K24" s="39"/>
      <c r="L24" s="119"/>
      <c r="M24" s="118"/>
      <c r="N24" s="119">
        <f>+F24+H24+J24+L24</f>
        <v>250000</v>
      </c>
      <c r="O24" s="117">
        <f>+G24+I24+K24+M24</f>
        <v>435000</v>
      </c>
    </row>
    <row r="25" spans="2:15" ht="12.75">
      <c r="B25" s="126"/>
      <c r="D25" s="93" t="s">
        <v>115</v>
      </c>
      <c r="E25" s="117"/>
      <c r="F25" s="373"/>
      <c r="G25" s="118"/>
      <c r="H25" s="119"/>
      <c r="I25" s="123"/>
      <c r="J25" s="38"/>
      <c r="K25" s="39"/>
      <c r="L25" s="119"/>
      <c r="M25" s="118"/>
      <c r="N25" s="119"/>
      <c r="O25" s="117"/>
    </row>
    <row r="26" spans="2:15" ht="12.75">
      <c r="B26" s="36"/>
      <c r="C26" s="39"/>
      <c r="D26" s="40"/>
      <c r="E26" s="117" t="s">
        <v>198</v>
      </c>
      <c r="F26" s="373"/>
      <c r="G26" s="118"/>
      <c r="H26" s="119">
        <f>+'I&amp;E - INST'!P27</f>
        <v>12000</v>
      </c>
      <c r="I26" s="123">
        <f>+'I&amp;E - INST'!Q27</f>
        <v>160000</v>
      </c>
      <c r="J26" s="38"/>
      <c r="K26" s="39"/>
      <c r="L26" s="129"/>
      <c r="M26" s="118"/>
      <c r="N26" s="119">
        <f>+F26+H26+J26+L26</f>
        <v>12000</v>
      </c>
      <c r="O26" s="117">
        <f>+G26+I26+K26+M26</f>
        <v>160000</v>
      </c>
    </row>
    <row r="27" spans="2:15" ht="12.75">
      <c r="B27" s="36"/>
      <c r="C27" s="39"/>
      <c r="D27" s="40"/>
      <c r="E27" s="117" t="s">
        <v>199</v>
      </c>
      <c r="F27" s="373"/>
      <c r="G27" s="118"/>
      <c r="H27" s="119">
        <f>+'I&amp;E - INST'!P28</f>
        <v>80000</v>
      </c>
      <c r="I27" s="123">
        <f>+'I&amp;E - INST'!Q28</f>
        <v>452500</v>
      </c>
      <c r="J27" s="38"/>
      <c r="K27" s="39"/>
      <c r="L27" s="129"/>
      <c r="M27" s="118"/>
      <c r="N27" s="119">
        <f>+F27+H27+J27+L27</f>
        <v>80000</v>
      </c>
      <c r="O27" s="117">
        <f>+G27+I27+K27+M27</f>
        <v>452500</v>
      </c>
    </row>
    <row r="28" spans="2:15" ht="12.75">
      <c r="B28" s="36"/>
      <c r="C28" s="130" t="s">
        <v>143</v>
      </c>
      <c r="D28" s="40"/>
      <c r="E28" s="117"/>
      <c r="F28" s="373"/>
      <c r="G28" s="118"/>
      <c r="H28" s="119"/>
      <c r="I28" s="123"/>
      <c r="J28" s="38"/>
      <c r="K28" s="39"/>
      <c r="L28" s="119"/>
      <c r="M28" s="118"/>
      <c r="N28" s="119"/>
      <c r="O28" s="117"/>
    </row>
    <row r="29" spans="2:15" ht="12.75">
      <c r="B29" s="36"/>
      <c r="D29" s="93" t="s">
        <v>135</v>
      </c>
      <c r="E29" s="117"/>
      <c r="F29" s="373"/>
      <c r="G29" s="118"/>
      <c r="H29" s="119"/>
      <c r="I29" s="123"/>
      <c r="J29" s="38"/>
      <c r="K29" s="39"/>
      <c r="L29" s="119"/>
      <c r="M29" s="118"/>
      <c r="N29" s="119"/>
      <c r="O29" s="117"/>
    </row>
    <row r="30" spans="2:15" ht="12.75">
      <c r="B30" s="36"/>
      <c r="C30" s="39"/>
      <c r="D30" s="40"/>
      <c r="E30" s="117" t="s">
        <v>196</v>
      </c>
      <c r="F30" s="373"/>
      <c r="G30" s="118"/>
      <c r="H30" s="119">
        <f>+'I&amp;E - INST'!P31</f>
        <v>150000</v>
      </c>
      <c r="I30" s="123">
        <f>+'I&amp;E - INST'!Q31</f>
        <v>160000</v>
      </c>
      <c r="J30" s="38"/>
      <c r="K30" s="39"/>
      <c r="L30" s="119"/>
      <c r="M30" s="118"/>
      <c r="N30" s="119">
        <f>+F30+H30+J30+L30</f>
        <v>150000</v>
      </c>
      <c r="O30" s="117">
        <f>+G30+I30+K30+M30</f>
        <v>160000</v>
      </c>
    </row>
    <row r="31" spans="2:15" ht="12.75">
      <c r="B31" s="36"/>
      <c r="C31" s="39"/>
      <c r="D31" s="40"/>
      <c r="E31" s="117" t="s">
        <v>197</v>
      </c>
      <c r="F31" s="373"/>
      <c r="G31" s="118"/>
      <c r="H31" s="119">
        <f>+'I&amp;E - INST'!P32</f>
        <v>12500</v>
      </c>
      <c r="I31" s="123">
        <f>+'I&amp;E - INST'!Q32</f>
        <v>252500</v>
      </c>
      <c r="J31" s="38"/>
      <c r="K31" s="39"/>
      <c r="L31" s="119"/>
      <c r="M31" s="118"/>
      <c r="N31" s="119">
        <f>+F31+H31+J31+L31</f>
        <v>12500</v>
      </c>
      <c r="O31" s="117">
        <f>+G31+I31+K31+M31</f>
        <v>252500</v>
      </c>
    </row>
    <row r="32" spans="2:15" ht="12.75">
      <c r="B32" s="36"/>
      <c r="D32" s="93" t="s">
        <v>136</v>
      </c>
      <c r="E32" s="117"/>
      <c r="F32" s="373"/>
      <c r="G32" s="118"/>
      <c r="H32" s="119"/>
      <c r="I32" s="123"/>
      <c r="J32" s="38"/>
      <c r="K32" s="39"/>
      <c r="L32" s="119"/>
      <c r="M32" s="118"/>
      <c r="N32" s="119"/>
      <c r="O32" s="117"/>
    </row>
    <row r="33" spans="2:15" ht="12.75">
      <c r="B33" s="36"/>
      <c r="C33" s="39"/>
      <c r="D33" s="40"/>
      <c r="E33" s="117" t="s">
        <v>198</v>
      </c>
      <c r="F33" s="373"/>
      <c r="G33" s="118"/>
      <c r="H33" s="119">
        <f>+'I&amp;E - INST'!P34</f>
        <v>80000</v>
      </c>
      <c r="I33" s="123">
        <f>+'I&amp;E - INST'!Q34</f>
        <v>252500</v>
      </c>
      <c r="J33" s="38"/>
      <c r="K33" s="39"/>
      <c r="L33" s="119"/>
      <c r="M33" s="118"/>
      <c r="N33" s="119">
        <f>+F33+H33+J33+L33</f>
        <v>80000</v>
      </c>
      <c r="O33" s="117">
        <f>+G33+I33+K33+M33</f>
        <v>252500</v>
      </c>
    </row>
    <row r="34" spans="2:15" ht="12.75">
      <c r="B34" s="36"/>
      <c r="C34" s="39"/>
      <c r="D34" s="40"/>
      <c r="E34" s="117" t="s">
        <v>199</v>
      </c>
      <c r="F34" s="373"/>
      <c r="G34" s="118"/>
      <c r="H34" s="119">
        <f>+'I&amp;E - INST'!P35</f>
        <v>45000</v>
      </c>
      <c r="I34" s="123">
        <f>+'I&amp;E - INST'!Q35</f>
        <v>186000</v>
      </c>
      <c r="J34" s="38"/>
      <c r="K34" s="39"/>
      <c r="L34" s="119"/>
      <c r="M34" s="118"/>
      <c r="N34" s="119">
        <f>+F34+H34+J34+L34</f>
        <v>45000</v>
      </c>
      <c r="O34" s="117">
        <f>+G34+I34+K34+M34</f>
        <v>186000</v>
      </c>
    </row>
    <row r="35" spans="2:15" ht="12.75">
      <c r="B35" s="36"/>
      <c r="C35" s="39"/>
      <c r="D35" s="40"/>
      <c r="E35" s="117"/>
      <c r="F35" s="373"/>
      <c r="G35" s="118"/>
      <c r="H35" s="119"/>
      <c r="I35" s="123"/>
      <c r="J35" s="38"/>
      <c r="K35" s="39"/>
      <c r="L35" s="119"/>
      <c r="M35" s="118"/>
      <c r="N35" s="119"/>
      <c r="O35" s="117"/>
    </row>
    <row r="36" spans="2:15" ht="12.75">
      <c r="B36" s="36"/>
      <c r="C36" s="130" t="s">
        <v>155</v>
      </c>
      <c r="D36" s="40"/>
      <c r="E36" s="117"/>
      <c r="F36" s="373">
        <f>+'S-21'!F27</f>
        <v>25000</v>
      </c>
      <c r="G36" s="118">
        <f>+'S-21'!G27</f>
        <v>20000</v>
      </c>
      <c r="H36" s="119"/>
      <c r="I36" s="123"/>
      <c r="J36" s="38"/>
      <c r="K36" s="39"/>
      <c r="L36" s="119"/>
      <c r="M36" s="118"/>
      <c r="N36" s="119">
        <f>+F36+H36+J36+L36</f>
        <v>25000</v>
      </c>
      <c r="O36" s="117">
        <f>+G36+I36+K36+M36</f>
        <v>20000</v>
      </c>
    </row>
    <row r="37" spans="2:15" ht="12.75">
      <c r="B37" s="36"/>
      <c r="C37" s="39"/>
      <c r="D37" s="40"/>
      <c r="E37" s="117"/>
      <c r="F37" s="373"/>
      <c r="G37" s="118"/>
      <c r="H37" s="119"/>
      <c r="I37" s="123"/>
      <c r="J37" s="38"/>
      <c r="K37" s="39"/>
      <c r="L37" s="119"/>
      <c r="M37" s="118"/>
      <c r="N37" s="119"/>
      <c r="O37" s="117"/>
    </row>
    <row r="38" spans="2:15" ht="12.75">
      <c r="B38" s="36"/>
      <c r="C38" s="121" t="s">
        <v>132</v>
      </c>
      <c r="D38" s="122"/>
      <c r="E38" s="117"/>
      <c r="F38" s="373"/>
      <c r="G38" s="118"/>
      <c r="H38" s="119"/>
      <c r="I38" s="123"/>
      <c r="J38" s="38"/>
      <c r="K38" s="39"/>
      <c r="L38" s="119"/>
      <c r="M38" s="118"/>
      <c r="N38" s="119"/>
      <c r="O38" s="117"/>
    </row>
    <row r="39" spans="2:15" ht="12.75">
      <c r="B39" s="36"/>
      <c r="C39" s="39"/>
      <c r="D39" s="40"/>
      <c r="E39" s="117" t="s">
        <v>200</v>
      </c>
      <c r="F39" s="373">
        <f>+'S-21'!F29</f>
        <v>405250</v>
      </c>
      <c r="G39" s="118">
        <f>+'S-21'!G29</f>
        <v>350000</v>
      </c>
      <c r="H39" s="119">
        <f>+'I&amp;E - INST'!P42</f>
        <v>22652655.75</v>
      </c>
      <c r="I39" s="123">
        <f>+'I&amp;E - INST'!Q42</f>
        <v>16508517</v>
      </c>
      <c r="J39" s="38"/>
      <c r="K39" s="39"/>
      <c r="L39" s="119"/>
      <c r="M39" s="118"/>
      <c r="N39" s="119">
        <f>+F39+H39+J39+L39</f>
        <v>23057905.75</v>
      </c>
      <c r="O39" s="117">
        <f>+G39+I39+K39+M39</f>
        <v>16858517</v>
      </c>
    </row>
    <row r="40" spans="2:15" ht="12.75">
      <c r="B40" s="36"/>
      <c r="C40" s="39"/>
      <c r="D40" s="40"/>
      <c r="E40" s="117"/>
      <c r="F40" s="373"/>
      <c r="G40" s="118"/>
      <c r="H40" s="119"/>
      <c r="I40" s="123"/>
      <c r="J40" s="38"/>
      <c r="K40" s="39"/>
      <c r="L40" s="119"/>
      <c r="M40" s="118"/>
      <c r="N40" s="119"/>
      <c r="O40" s="117"/>
    </row>
    <row r="41" spans="2:15" ht="12.75">
      <c r="B41" s="36"/>
      <c r="C41" s="130" t="s">
        <v>116</v>
      </c>
      <c r="D41" s="93"/>
      <c r="E41" s="117"/>
      <c r="F41" s="373"/>
      <c r="G41" s="118"/>
      <c r="H41" s="119"/>
      <c r="I41" s="123"/>
      <c r="J41" s="38"/>
      <c r="K41" s="39"/>
      <c r="L41" s="119"/>
      <c r="M41" s="118"/>
      <c r="N41" s="119"/>
      <c r="O41" s="117"/>
    </row>
    <row r="42" spans="2:15" ht="12.75">
      <c r="B42" s="36"/>
      <c r="C42" s="130"/>
      <c r="D42" s="93"/>
      <c r="E42" s="117" t="s">
        <v>144</v>
      </c>
      <c r="F42" s="373">
        <f>+'S-21'!F31</f>
        <v>175000</v>
      </c>
      <c r="G42" s="118">
        <f>+'S-21'!G31</f>
        <v>175000</v>
      </c>
      <c r="H42" s="119">
        <f>+'I&amp;E - INST'!P45</f>
        <v>2770000</v>
      </c>
      <c r="I42" s="123">
        <f>+'I&amp;E - INST'!Q45</f>
        <v>2525000</v>
      </c>
      <c r="J42" s="38"/>
      <c r="K42" s="39"/>
      <c r="L42" s="119"/>
      <c r="M42" s="118"/>
      <c r="N42" s="119">
        <f>+F42+H42+J42+L42</f>
        <v>2945000</v>
      </c>
      <c r="O42" s="117">
        <f>+G42+I42+K42+M42</f>
        <v>2700000</v>
      </c>
    </row>
    <row r="43" spans="2:15" ht="12.75">
      <c r="B43" s="36"/>
      <c r="C43" s="130"/>
      <c r="D43" s="93"/>
      <c r="E43" s="117"/>
      <c r="F43" s="373"/>
      <c r="G43" s="118"/>
      <c r="H43" s="119"/>
      <c r="I43" s="123"/>
      <c r="J43" s="38"/>
      <c r="K43" s="39"/>
      <c r="L43" s="119"/>
      <c r="M43" s="118"/>
      <c r="N43" s="119"/>
      <c r="O43" s="117"/>
    </row>
    <row r="44" spans="2:15" ht="12.75">
      <c r="B44" s="36"/>
      <c r="C44" s="130" t="s">
        <v>201</v>
      </c>
      <c r="D44" s="93"/>
      <c r="E44" s="117"/>
      <c r="F44" s="373">
        <f>+'S-21'!F34</f>
        <v>91494.8</v>
      </c>
      <c r="G44" s="118">
        <f>+'S-21'!G34</f>
        <v>35052</v>
      </c>
      <c r="H44" s="119">
        <f>+'I&amp;E - INST'!P47</f>
        <v>10111572.5</v>
      </c>
      <c r="I44" s="123">
        <f>+'I&amp;E - INST'!Q47</f>
        <v>16649275</v>
      </c>
      <c r="J44" s="38"/>
      <c r="K44" s="39"/>
      <c r="L44" s="119"/>
      <c r="M44" s="118"/>
      <c r="N44" s="119">
        <f>+F44+H44+J44+L44</f>
        <v>10203067.3</v>
      </c>
      <c r="O44" s="117">
        <f>+G44+I44+K44+M44</f>
        <v>16684327</v>
      </c>
    </row>
    <row r="45" spans="2:15" ht="12.75">
      <c r="B45" s="36"/>
      <c r="C45" s="39"/>
      <c r="D45" s="40"/>
      <c r="E45" s="117"/>
      <c r="F45" s="36"/>
      <c r="G45" s="118"/>
      <c r="H45" s="119"/>
      <c r="I45" s="118"/>
      <c r="J45" s="38"/>
      <c r="K45" s="39"/>
      <c r="L45" s="119"/>
      <c r="M45" s="118"/>
      <c r="N45" s="119"/>
      <c r="O45" s="117"/>
    </row>
    <row r="46" spans="2:15" ht="12.75">
      <c r="B46" s="36"/>
      <c r="C46" s="130" t="s">
        <v>301</v>
      </c>
      <c r="D46" s="40"/>
      <c r="E46" s="117"/>
      <c r="F46" s="36"/>
      <c r="G46" s="118"/>
      <c r="H46" s="119">
        <f>+'I&amp;E - INST'!P49</f>
        <v>457132.6</v>
      </c>
      <c r="I46" s="118">
        <f>+'I&amp;E - INST'!Q49</f>
        <v>0</v>
      </c>
      <c r="J46" s="38"/>
      <c r="K46" s="39"/>
      <c r="L46" s="119"/>
      <c r="M46" s="118"/>
      <c r="N46" s="119">
        <f>+F46+H46+J46+L46</f>
        <v>457132.6</v>
      </c>
      <c r="O46" s="117">
        <f>+G46+I46+K46+M46</f>
        <v>0</v>
      </c>
    </row>
    <row r="47" spans="2:15" ht="12.75">
      <c r="B47" s="36"/>
      <c r="C47" s="39"/>
      <c r="D47" s="40"/>
      <c r="E47" s="117"/>
      <c r="F47" s="36"/>
      <c r="G47" s="118"/>
      <c r="H47" s="119"/>
      <c r="I47" s="118"/>
      <c r="J47" s="38"/>
      <c r="K47" s="39"/>
      <c r="L47" s="119"/>
      <c r="M47" s="118"/>
      <c r="N47" s="119"/>
      <c r="O47" s="117"/>
    </row>
    <row r="48" spans="2:15" ht="13.5" thickBot="1">
      <c r="B48" s="126" t="s">
        <v>42</v>
      </c>
      <c r="C48" s="127"/>
      <c r="D48" s="128"/>
      <c r="E48" s="117"/>
      <c r="F48" s="41">
        <f aca="true" t="shared" si="2" ref="F48:N48">SUM(F22:F47)</f>
        <v>946744.8</v>
      </c>
      <c r="G48" s="131">
        <f t="shared" si="2"/>
        <v>780052</v>
      </c>
      <c r="H48" s="124">
        <f t="shared" si="2"/>
        <v>37878546.85</v>
      </c>
      <c r="I48" s="131">
        <f t="shared" si="2"/>
        <v>39522646</v>
      </c>
      <c r="J48" s="43">
        <f t="shared" si="2"/>
        <v>0</v>
      </c>
      <c r="K48" s="44">
        <f t="shared" si="2"/>
        <v>0</v>
      </c>
      <c r="L48" s="124">
        <f t="shared" si="2"/>
        <v>0</v>
      </c>
      <c r="M48" s="131">
        <f t="shared" si="2"/>
        <v>0</v>
      </c>
      <c r="N48" s="124">
        <f t="shared" si="2"/>
        <v>38825291.65</v>
      </c>
      <c r="O48" s="51">
        <f>+SUM(O22:O47)</f>
        <v>40302698</v>
      </c>
    </row>
    <row r="49" spans="2:15" ht="13.5" thickTop="1">
      <c r="B49" s="126"/>
      <c r="C49" s="127"/>
      <c r="D49" s="128"/>
      <c r="E49" s="117"/>
      <c r="F49" s="36"/>
      <c r="G49" s="118"/>
      <c r="H49" s="119"/>
      <c r="I49" s="118"/>
      <c r="J49" s="38"/>
      <c r="K49" s="39"/>
      <c r="L49" s="119"/>
      <c r="M49" s="118"/>
      <c r="N49" s="119"/>
      <c r="O49" s="117"/>
    </row>
    <row r="50" spans="2:15" ht="13.5" thickBot="1">
      <c r="B50" s="132"/>
      <c r="C50" s="133" t="s">
        <v>80</v>
      </c>
      <c r="D50" s="134"/>
      <c r="E50" s="135"/>
      <c r="F50" s="136">
        <f>+F17-F48</f>
        <v>3255.1999999999534</v>
      </c>
      <c r="G50" s="137">
        <f>+G17-G48</f>
        <v>19948</v>
      </c>
      <c r="H50" s="138">
        <f aca="true" t="shared" si="3" ref="H50:O50">+H17-H48</f>
        <v>-4565537.25</v>
      </c>
      <c r="I50" s="139">
        <f t="shared" si="3"/>
        <v>-8711146</v>
      </c>
      <c r="J50" s="138">
        <f t="shared" si="3"/>
        <v>0</v>
      </c>
      <c r="K50" s="139">
        <f t="shared" si="3"/>
        <v>0</v>
      </c>
      <c r="L50" s="138">
        <f t="shared" si="3"/>
        <v>0</v>
      </c>
      <c r="M50" s="139">
        <f t="shared" si="3"/>
        <v>0</v>
      </c>
      <c r="N50" s="138">
        <f t="shared" si="3"/>
        <v>-4562282.049999997</v>
      </c>
      <c r="O50" s="140">
        <f t="shared" si="3"/>
        <v>-8691198</v>
      </c>
    </row>
    <row r="51" spans="3:4" ht="13.5" thickTop="1">
      <c r="C51" s="141"/>
      <c r="D51" s="141"/>
    </row>
    <row r="52" spans="3:4" ht="12.75">
      <c r="C52" s="141"/>
      <c r="D52" s="141"/>
    </row>
  </sheetData>
  <sheetProtection/>
  <mergeCells count="9">
    <mergeCell ref="B3:O3"/>
    <mergeCell ref="B6:E8"/>
    <mergeCell ref="H6:M6"/>
    <mergeCell ref="B2:O2"/>
    <mergeCell ref="H7:I7"/>
    <mergeCell ref="J7:K7"/>
    <mergeCell ref="L7:M7"/>
    <mergeCell ref="N6:O7"/>
    <mergeCell ref="F6:G7"/>
  </mergeCells>
  <printOptions gridLines="1"/>
  <pageMargins left="0.17" right="0.17" top="0.23" bottom="0.21" header="0.17" footer="0.16"/>
  <pageSetup horizontalDpi="600" verticalDpi="600" orientation="landscape" paperSize="5" scale="85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70C0"/>
  </sheetPr>
  <dimension ref="B2:Q51"/>
  <sheetViews>
    <sheetView zoomScalePageLayoutView="0" workbookViewId="0" topLeftCell="A34">
      <selection activeCell="F13" sqref="F13"/>
    </sheetView>
  </sheetViews>
  <sheetFormatPr defaultColWidth="9.140625" defaultRowHeight="15"/>
  <cols>
    <col min="1" max="1" width="9.7109375" style="92" customWidth="1"/>
    <col min="2" max="2" width="3.00390625" style="92" customWidth="1"/>
    <col min="3" max="4" width="2.421875" style="92" customWidth="1"/>
    <col min="5" max="5" width="32.57421875" style="92" customWidth="1"/>
    <col min="6" max="7" width="14.57421875" style="92" bestFit="1" customWidth="1"/>
    <col min="8" max="10" width="14.00390625" style="92" bestFit="1" customWidth="1"/>
    <col min="11" max="17" width="12.7109375" style="92" customWidth="1"/>
    <col min="18" max="18" width="2.28125" style="92" customWidth="1"/>
    <col min="19" max="19" width="9.140625" style="92" customWidth="1"/>
    <col min="20" max="20" width="9.28125" style="92" bestFit="1" customWidth="1"/>
    <col min="21" max="16384" width="9.140625" style="92" customWidth="1"/>
  </cols>
  <sheetData>
    <row r="2" spans="2:17" ht="15" customHeight="1">
      <c r="B2" s="958" t="str">
        <f>+'I&amp;E - INST'!B2:Q2</f>
        <v>ABC INSTITUTE OF TECHNOLOGY &amp; SCIENCE</v>
      </c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</row>
    <row r="3" spans="2:17" ht="15" customHeight="1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750" t="str">
        <f>+' I&amp;E - SOCIETY'!M4</f>
        <v>AMOUNT IN RUPEES</v>
      </c>
      <c r="O3" s="750"/>
      <c r="P3" s="261"/>
      <c r="Q3" s="247"/>
    </row>
    <row r="4" spans="2:17" ht="18">
      <c r="B4" s="763" t="s">
        <v>250</v>
      </c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</row>
    <row r="5" spans="2:14" ht="16.5" thickBot="1">
      <c r="B5" s="93"/>
      <c r="C5" s="40"/>
      <c r="D5" s="40"/>
      <c r="E5" s="40"/>
      <c r="F5" s="40"/>
      <c r="G5" s="40"/>
      <c r="H5" s="40"/>
      <c r="I5" s="40"/>
      <c r="L5" s="362" t="str">
        <f>+'I&amp;E - INST'!M3</f>
        <v>AITS</v>
      </c>
      <c r="M5" s="141"/>
      <c r="N5" s="363"/>
    </row>
    <row r="6" spans="2:17" ht="15" customHeight="1" thickBot="1" thickTop="1">
      <c r="B6" s="808"/>
      <c r="C6" s="809"/>
      <c r="D6" s="810"/>
      <c r="E6" s="810"/>
      <c r="F6" s="946" t="s">
        <v>113</v>
      </c>
      <c r="G6" s="947"/>
      <c r="H6" s="947"/>
      <c r="I6" s="947"/>
      <c r="J6" s="947"/>
      <c r="K6" s="947"/>
      <c r="L6" s="947"/>
      <c r="M6" s="947"/>
      <c r="N6" s="947"/>
      <c r="O6" s="959"/>
      <c r="P6" s="802" t="s">
        <v>157</v>
      </c>
      <c r="Q6" s="803"/>
    </row>
    <row r="7" spans="2:17" ht="15" customHeight="1" thickBot="1">
      <c r="B7" s="811"/>
      <c r="C7" s="812"/>
      <c r="D7" s="813"/>
      <c r="E7" s="813"/>
      <c r="F7" s="949" t="str">
        <f>+'I&amp;E - INST'!F7:G7</f>
        <v> B.TECH</v>
      </c>
      <c r="G7" s="950"/>
      <c r="H7" s="823" t="str">
        <f>+'I&amp;E - INST'!H7:I7</f>
        <v> M.TECH</v>
      </c>
      <c r="I7" s="824"/>
      <c r="J7" s="949" t="str">
        <f>+'I&amp;E - INST'!J7:K7</f>
        <v>MCA</v>
      </c>
      <c r="K7" s="950"/>
      <c r="L7" s="823" t="str">
        <f>+'I&amp;E - INST'!L7:M7</f>
        <v>MBA</v>
      </c>
      <c r="M7" s="824"/>
      <c r="N7" s="956" t="str">
        <f>+'I&amp;E - INST'!N7:O7</f>
        <v>OTHERS IF ANY</v>
      </c>
      <c r="O7" s="957"/>
      <c r="P7" s="960"/>
      <c r="Q7" s="903"/>
    </row>
    <row r="8" spans="2:17" ht="33.75" customHeight="1" thickBot="1">
      <c r="B8" s="814"/>
      <c r="C8" s="815"/>
      <c r="D8" s="816"/>
      <c r="E8" s="816"/>
      <c r="F8" s="97" t="str">
        <f>+'CON BS'!F8</f>
        <v>AS ON 31/03/2019</v>
      </c>
      <c r="G8" s="173" t="str">
        <f>+'CON BS'!G8</f>
        <v>AS ON 31/03/2018</v>
      </c>
      <c r="H8" s="99" t="str">
        <f aca="true" t="shared" si="0" ref="H8:Q8">+F8</f>
        <v>AS ON 31/03/2019</v>
      </c>
      <c r="I8" s="100" t="str">
        <f t="shared" si="0"/>
        <v>AS ON 31/03/2018</v>
      </c>
      <c r="J8" s="97" t="str">
        <f t="shared" si="0"/>
        <v>AS ON 31/03/2019</v>
      </c>
      <c r="K8" s="98" t="str">
        <f t="shared" si="0"/>
        <v>AS ON 31/03/2018</v>
      </c>
      <c r="L8" s="240" t="str">
        <f t="shared" si="0"/>
        <v>AS ON 31/03/2019</v>
      </c>
      <c r="M8" s="241" t="str">
        <f t="shared" si="0"/>
        <v>AS ON 31/03/2018</v>
      </c>
      <c r="N8" s="101" t="str">
        <f t="shared" si="0"/>
        <v>AS ON 31/03/2019</v>
      </c>
      <c r="O8" s="241" t="str">
        <f t="shared" si="0"/>
        <v>AS ON 31/03/2018</v>
      </c>
      <c r="P8" s="101" t="str">
        <f t="shared" si="0"/>
        <v>AS ON 31/03/2019</v>
      </c>
      <c r="Q8" s="242" t="str">
        <f t="shared" si="0"/>
        <v>AS ON 31/03/2018</v>
      </c>
    </row>
    <row r="9" spans="2:17" ht="14.25" thickBot="1" thickTop="1">
      <c r="B9" s="105"/>
      <c r="C9" s="106"/>
      <c r="D9" s="107"/>
      <c r="E9" s="107"/>
      <c r="F9" s="262"/>
      <c r="G9" s="109"/>
      <c r="H9" s="111"/>
      <c r="I9" s="112"/>
      <c r="J9" s="103"/>
      <c r="K9" s="110"/>
      <c r="L9" s="111"/>
      <c r="M9" s="112"/>
      <c r="N9" s="103"/>
      <c r="O9" s="112"/>
      <c r="P9" s="103"/>
      <c r="Q9" s="263"/>
    </row>
    <row r="10" spans="2:17" ht="13.5" thickTop="1">
      <c r="B10" s="114"/>
      <c r="C10" s="115"/>
      <c r="D10" s="116"/>
      <c r="E10" s="243"/>
      <c r="F10" s="264"/>
      <c r="G10" s="118"/>
      <c r="H10" s="38"/>
      <c r="I10" s="39"/>
      <c r="J10" s="119"/>
      <c r="K10" s="118"/>
      <c r="L10" s="38"/>
      <c r="M10" s="39"/>
      <c r="N10" s="264"/>
      <c r="O10" s="265"/>
      <c r="P10" s="119"/>
      <c r="Q10" s="266"/>
    </row>
    <row r="11" spans="2:17" ht="15">
      <c r="B11" s="260" t="s">
        <v>162</v>
      </c>
      <c r="C11" s="121"/>
      <c r="D11" s="122"/>
      <c r="E11" s="40"/>
      <c r="F11" s="119"/>
      <c r="G11" s="118"/>
      <c r="H11" s="38"/>
      <c r="I11" s="39"/>
      <c r="J11" s="119"/>
      <c r="K11" s="118"/>
      <c r="L11" s="38"/>
      <c r="M11" s="39"/>
      <c r="N11" s="119"/>
      <c r="O11" s="39"/>
      <c r="P11" s="119"/>
      <c r="Q11" s="37"/>
    </row>
    <row r="12" spans="2:17" ht="15">
      <c r="B12" s="260"/>
      <c r="C12" s="121" t="s">
        <v>173</v>
      </c>
      <c r="D12" s="122"/>
      <c r="E12" s="40"/>
      <c r="F12" s="119"/>
      <c r="G12" s="118"/>
      <c r="H12" s="38"/>
      <c r="I12" s="39"/>
      <c r="J12" s="119"/>
      <c r="K12" s="118"/>
      <c r="L12" s="38"/>
      <c r="M12" s="40"/>
      <c r="N12" s="119"/>
      <c r="O12" s="39"/>
      <c r="P12" s="119"/>
      <c r="Q12" s="37"/>
    </row>
    <row r="13" spans="2:17" ht="15">
      <c r="B13" s="260"/>
      <c r="C13" s="121"/>
      <c r="D13" s="116" t="s">
        <v>174</v>
      </c>
      <c r="E13" s="40"/>
      <c r="F13" s="119">
        <f>+'S-23'!F13</f>
        <v>40906583</v>
      </c>
      <c r="G13" s="118">
        <f>+'S-23'!G13</f>
        <v>55000000</v>
      </c>
      <c r="H13" s="119">
        <f>+I16</f>
        <v>29668800</v>
      </c>
      <c r="I13" s="39">
        <v>30000000</v>
      </c>
      <c r="J13" s="119">
        <f>+K16</f>
        <v>9550475</v>
      </c>
      <c r="K13" s="118">
        <v>6000000</v>
      </c>
      <c r="L13" s="119">
        <f>+M16</f>
        <v>6395975</v>
      </c>
      <c r="M13" s="40">
        <v>4000000</v>
      </c>
      <c r="N13" s="119">
        <f>+O16</f>
        <v>3267021</v>
      </c>
      <c r="O13" s="39">
        <v>3500000</v>
      </c>
      <c r="P13" s="119">
        <f>+Q16</f>
        <v>89788854</v>
      </c>
      <c r="Q13" s="37">
        <f>+G13+I13+K13+M13+O13</f>
        <v>98500000</v>
      </c>
    </row>
    <row r="14" spans="2:17" ht="15">
      <c r="B14" s="260"/>
      <c r="C14" s="121"/>
      <c r="D14" s="116" t="s">
        <v>171</v>
      </c>
      <c r="E14" s="40"/>
      <c r="F14" s="119">
        <f>+'S-23'!F14</f>
        <v>-6670871.75</v>
      </c>
      <c r="G14" s="118">
        <f>+'S-23'!G14</f>
        <v>-14093417</v>
      </c>
      <c r="H14" s="38">
        <f>+'I&amp;E - INST'!H53</f>
        <v>-1631738.7499999995</v>
      </c>
      <c r="I14" s="39">
        <f>+'I&amp;E - INST'!I53</f>
        <v>-331200</v>
      </c>
      <c r="J14" s="119">
        <f>+'I&amp;E - INST'!J53</f>
        <v>3460668.4499999997</v>
      </c>
      <c r="K14" s="118">
        <f>+'I&amp;E - INST'!K53</f>
        <v>3550475</v>
      </c>
      <c r="L14" s="119">
        <f>+'I&amp;E - INST'!L53</f>
        <v>654099.6000000001</v>
      </c>
      <c r="M14" s="118">
        <f>+'I&amp;E - INST'!M53</f>
        <v>2395975</v>
      </c>
      <c r="N14" s="119">
        <f>+'I&amp;E - INST'!N53</f>
        <v>-377694.79999999993</v>
      </c>
      <c r="O14" s="118">
        <f>+'I&amp;E - INST'!O53</f>
        <v>-232979</v>
      </c>
      <c r="P14" s="119">
        <f>+F14+H14+J14+L14+N14</f>
        <v>-4565537.250000001</v>
      </c>
      <c r="Q14" s="37">
        <f>+G14+I14+K14+M14+O14</f>
        <v>-8711146</v>
      </c>
    </row>
    <row r="15" spans="2:17" ht="15">
      <c r="B15" s="260"/>
      <c r="C15" s="121"/>
      <c r="D15" s="116" t="s">
        <v>380</v>
      </c>
      <c r="E15" s="40"/>
      <c r="F15" s="119">
        <f>+'S-23'!F15</f>
        <v>0</v>
      </c>
      <c r="G15" s="118">
        <f>+'S-23'!G15</f>
        <v>0</v>
      </c>
      <c r="H15" s="38"/>
      <c r="I15" s="39"/>
      <c r="J15" s="119"/>
      <c r="K15" s="118"/>
      <c r="L15" s="119"/>
      <c r="M15" s="118"/>
      <c r="N15" s="119"/>
      <c r="O15" s="118"/>
      <c r="P15" s="119"/>
      <c r="Q15" s="37"/>
    </row>
    <row r="16" spans="2:17" ht="12.75">
      <c r="B16" s="36"/>
      <c r="C16" s="115"/>
      <c r="D16" s="116"/>
      <c r="E16" s="40"/>
      <c r="F16" s="119">
        <f>+F13+F14+F15</f>
        <v>34235711.25</v>
      </c>
      <c r="G16" s="146">
        <f>+G13+G14+G15</f>
        <v>40906583</v>
      </c>
      <c r="H16" s="119">
        <f aca="true" t="shared" si="1" ref="H16:Q16">+H13+H14</f>
        <v>28037061.25</v>
      </c>
      <c r="I16" s="146">
        <f t="shared" si="1"/>
        <v>29668800</v>
      </c>
      <c r="J16" s="119">
        <f t="shared" si="1"/>
        <v>13011143.45</v>
      </c>
      <c r="K16" s="146">
        <f t="shared" si="1"/>
        <v>9550475</v>
      </c>
      <c r="L16" s="119">
        <f t="shared" si="1"/>
        <v>7050074.6</v>
      </c>
      <c r="M16" s="146">
        <f t="shared" si="1"/>
        <v>6395975</v>
      </c>
      <c r="N16" s="119">
        <f t="shared" si="1"/>
        <v>2889326.2</v>
      </c>
      <c r="O16" s="146">
        <f t="shared" si="1"/>
        <v>3267021</v>
      </c>
      <c r="P16" s="119">
        <f t="shared" si="1"/>
        <v>85223316.75</v>
      </c>
      <c r="Q16" s="37">
        <f t="shared" si="1"/>
        <v>89788854</v>
      </c>
    </row>
    <row r="17" spans="2:17" ht="12.75">
      <c r="B17" s="36"/>
      <c r="C17" s="121" t="s">
        <v>172</v>
      </c>
      <c r="D17" s="122"/>
      <c r="E17" s="40"/>
      <c r="F17" s="119"/>
      <c r="G17" s="146"/>
      <c r="H17" s="38"/>
      <c r="I17" s="39"/>
      <c r="J17" s="119"/>
      <c r="K17" s="118"/>
      <c r="L17" s="38"/>
      <c r="M17" s="40"/>
      <c r="N17" s="119"/>
      <c r="O17" s="39"/>
      <c r="P17" s="119"/>
      <c r="Q17" s="37"/>
    </row>
    <row r="18" spans="2:17" ht="12.75">
      <c r="B18" s="120"/>
      <c r="C18" s="121"/>
      <c r="D18" s="122" t="s">
        <v>181</v>
      </c>
      <c r="E18" s="40"/>
      <c r="F18" s="119"/>
      <c r="G18" s="146"/>
      <c r="H18" s="38"/>
      <c r="I18" s="39"/>
      <c r="J18" s="119"/>
      <c r="K18" s="118"/>
      <c r="L18" s="38"/>
      <c r="M18" s="40"/>
      <c r="N18" s="119"/>
      <c r="O18" s="39"/>
      <c r="P18" s="119"/>
      <c r="Q18" s="37"/>
    </row>
    <row r="19" spans="2:17" ht="12.75">
      <c r="B19" s="120"/>
      <c r="C19" s="115"/>
      <c r="E19" s="40" t="s">
        <v>177</v>
      </c>
      <c r="F19" s="119">
        <f>+'S-23'!F19</f>
        <v>500000</v>
      </c>
      <c r="G19" s="146">
        <f>+'S-23'!G19</f>
        <v>5000000</v>
      </c>
      <c r="H19" s="38"/>
      <c r="I19" s="39"/>
      <c r="J19" s="119"/>
      <c r="K19" s="118"/>
      <c r="L19" s="38"/>
      <c r="M19" s="40"/>
      <c r="N19" s="119"/>
      <c r="O19" s="39"/>
      <c r="P19" s="119">
        <f aca="true" t="shared" si="2" ref="P19:Q27">+F19+H19+J19+L19+N19</f>
        <v>500000</v>
      </c>
      <c r="Q19" s="37">
        <f t="shared" si="2"/>
        <v>5000000</v>
      </c>
    </row>
    <row r="20" spans="2:17" ht="12.75">
      <c r="B20" s="120"/>
      <c r="C20" s="115"/>
      <c r="D20" s="122"/>
      <c r="E20" s="40" t="s">
        <v>188</v>
      </c>
      <c r="F20" s="119">
        <f>+'S-23'!F20</f>
        <v>2690000</v>
      </c>
      <c r="G20" s="146">
        <f>+'S-23'!G20</f>
        <v>2700000</v>
      </c>
      <c r="H20" s="38"/>
      <c r="I20" s="39"/>
      <c r="J20" s="119"/>
      <c r="K20" s="118"/>
      <c r="L20" s="38"/>
      <c r="M20" s="40"/>
      <c r="N20" s="119"/>
      <c r="O20" s="39"/>
      <c r="P20" s="119">
        <f t="shared" si="2"/>
        <v>2690000</v>
      </c>
      <c r="Q20" s="37">
        <f t="shared" si="2"/>
        <v>2700000</v>
      </c>
    </row>
    <row r="21" spans="2:17" ht="12.75">
      <c r="B21" s="120"/>
      <c r="C21" s="115"/>
      <c r="D21" s="122"/>
      <c r="E21" s="40" t="s">
        <v>176</v>
      </c>
      <c r="F21" s="119">
        <f>+'S-23'!F21</f>
        <v>1500000</v>
      </c>
      <c r="G21" s="146">
        <f>+'S-23'!G21</f>
        <v>4500000</v>
      </c>
      <c r="H21" s="38"/>
      <c r="I21" s="39"/>
      <c r="J21" s="119"/>
      <c r="K21" s="118"/>
      <c r="L21" s="38"/>
      <c r="M21" s="40"/>
      <c r="N21" s="119"/>
      <c r="O21" s="39"/>
      <c r="P21" s="119">
        <f t="shared" si="2"/>
        <v>1500000</v>
      </c>
      <c r="Q21" s="37">
        <f t="shared" si="2"/>
        <v>4500000</v>
      </c>
    </row>
    <row r="22" spans="2:17" ht="12.75">
      <c r="B22" s="120"/>
      <c r="C22" s="115"/>
      <c r="D22" s="116" t="s">
        <v>179</v>
      </c>
      <c r="E22" s="40"/>
      <c r="F22" s="119">
        <f>+'S-23'!F22</f>
        <v>0</v>
      </c>
      <c r="G22" s="146">
        <f>+'S-23'!G22</f>
        <v>0</v>
      </c>
      <c r="H22" s="38"/>
      <c r="I22" s="39"/>
      <c r="J22" s="119"/>
      <c r="K22" s="118"/>
      <c r="L22" s="38"/>
      <c r="M22" s="40"/>
      <c r="N22" s="119"/>
      <c r="O22" s="39"/>
      <c r="P22" s="119">
        <f t="shared" si="2"/>
        <v>0</v>
      </c>
      <c r="Q22" s="37">
        <f t="shared" si="2"/>
        <v>0</v>
      </c>
    </row>
    <row r="23" spans="2:17" ht="12.75">
      <c r="B23" s="120"/>
      <c r="C23" s="121" t="s">
        <v>180</v>
      </c>
      <c r="D23" s="116"/>
      <c r="E23" s="40"/>
      <c r="F23" s="119"/>
      <c r="G23" s="146"/>
      <c r="H23" s="38"/>
      <c r="I23" s="39"/>
      <c r="J23" s="119"/>
      <c r="K23" s="118"/>
      <c r="L23" s="38"/>
      <c r="M23" s="40"/>
      <c r="N23" s="119"/>
      <c r="O23" s="39"/>
      <c r="P23" s="119"/>
      <c r="Q23" s="37"/>
    </row>
    <row r="24" spans="2:17" ht="12.75">
      <c r="B24" s="120"/>
      <c r="C24" s="115"/>
      <c r="D24" s="116" t="s">
        <v>303</v>
      </c>
      <c r="E24" s="40"/>
      <c r="F24" s="119">
        <f>+'S-23'!F24</f>
        <v>28292.5</v>
      </c>
      <c r="G24" s="146">
        <f>+'S-23'!G24</f>
        <v>0</v>
      </c>
      <c r="H24" s="119">
        <v>0</v>
      </c>
      <c r="I24" s="146">
        <f>+'S-14'!H23</f>
        <v>0</v>
      </c>
      <c r="J24" s="119">
        <f>+'S-14'!I23</f>
        <v>3658.5</v>
      </c>
      <c r="K24" s="146">
        <f>+'S-14'!J23</f>
        <v>0</v>
      </c>
      <c r="L24" s="119">
        <f>+'S-14'!K23</f>
        <v>3995.4000000000015</v>
      </c>
      <c r="M24" s="146">
        <f>+'S-14'!L23</f>
        <v>0</v>
      </c>
      <c r="N24" s="119">
        <v>0</v>
      </c>
      <c r="O24" s="146">
        <f>+'S-14'!N23</f>
        <v>0</v>
      </c>
      <c r="P24" s="119">
        <f>+F24+H24+J24+L24+N24</f>
        <v>35946.4</v>
      </c>
      <c r="Q24" s="37">
        <f>+G24+I24+K24+M24+O24</f>
        <v>0</v>
      </c>
    </row>
    <row r="25" spans="2:17" ht="12.75">
      <c r="B25" s="120"/>
      <c r="C25" s="121"/>
      <c r="D25" s="116" t="s">
        <v>182</v>
      </c>
      <c r="E25" s="40"/>
      <c r="F25" s="119">
        <f>+'S-23'!F25</f>
        <v>100000</v>
      </c>
      <c r="G25" s="146">
        <f>+'S-23'!G25</f>
        <v>60000</v>
      </c>
      <c r="H25" s="38">
        <v>5000000</v>
      </c>
      <c r="I25" s="39">
        <v>10000</v>
      </c>
      <c r="J25" s="119">
        <v>10000</v>
      </c>
      <c r="K25" s="118">
        <v>15000</v>
      </c>
      <c r="L25" s="38">
        <v>3000000</v>
      </c>
      <c r="M25" s="40">
        <v>10000</v>
      </c>
      <c r="N25" s="119">
        <v>5000</v>
      </c>
      <c r="O25" s="39">
        <v>10000</v>
      </c>
      <c r="P25" s="119">
        <f t="shared" si="2"/>
        <v>8115000</v>
      </c>
      <c r="Q25" s="37">
        <f>+G25+I25+K25+M25+O25</f>
        <v>105000</v>
      </c>
    </row>
    <row r="26" spans="2:17" ht="12.75">
      <c r="B26" s="120"/>
      <c r="C26" s="115"/>
      <c r="D26" s="116" t="s">
        <v>183</v>
      </c>
      <c r="E26" s="40"/>
      <c r="F26" s="119">
        <f>+'S-23'!F26</f>
        <v>50000</v>
      </c>
      <c r="G26" s="146">
        <f>+'S-23'!G26</f>
        <v>45000</v>
      </c>
      <c r="H26" s="38"/>
      <c r="I26" s="39"/>
      <c r="J26" s="119"/>
      <c r="K26" s="118"/>
      <c r="L26" s="38"/>
      <c r="M26" s="40"/>
      <c r="N26" s="119"/>
      <c r="O26" s="39"/>
      <c r="P26" s="119">
        <f t="shared" si="2"/>
        <v>50000</v>
      </c>
      <c r="Q26" s="37">
        <f>+G26+I26+K26+M26+O26</f>
        <v>45000</v>
      </c>
    </row>
    <row r="27" spans="2:17" ht="12.75">
      <c r="B27" s="120"/>
      <c r="C27" s="115"/>
      <c r="D27" s="116" t="s">
        <v>189</v>
      </c>
      <c r="E27" s="40"/>
      <c r="F27" s="119">
        <f>+'S-23'!F27</f>
        <v>25000</v>
      </c>
      <c r="G27" s="146">
        <f>+'S-23'!G27</f>
        <v>15000</v>
      </c>
      <c r="H27" s="38"/>
      <c r="I27" s="39"/>
      <c r="J27" s="119"/>
      <c r="K27" s="118"/>
      <c r="L27" s="38"/>
      <c r="M27" s="40"/>
      <c r="N27" s="119"/>
      <c r="O27" s="39"/>
      <c r="P27" s="119">
        <f t="shared" si="2"/>
        <v>25000</v>
      </c>
      <c r="Q27" s="37">
        <f>+G27+I27+K27+M27+O27</f>
        <v>15000</v>
      </c>
    </row>
    <row r="28" spans="2:17" ht="12.75">
      <c r="B28" s="36"/>
      <c r="C28" s="115"/>
      <c r="D28" s="116"/>
      <c r="E28" s="40"/>
      <c r="F28" s="119"/>
      <c r="G28" s="118"/>
      <c r="H28" s="38"/>
      <c r="I28" s="39"/>
      <c r="J28" s="119"/>
      <c r="K28" s="118"/>
      <c r="L28" s="38"/>
      <c r="M28" s="39"/>
      <c r="N28" s="119"/>
      <c r="O28" s="39"/>
      <c r="P28" s="119"/>
      <c r="Q28" s="37"/>
    </row>
    <row r="29" spans="2:17" ht="13.5" thickBot="1">
      <c r="B29" s="120" t="s">
        <v>164</v>
      </c>
      <c r="C29" s="115"/>
      <c r="D29" s="116"/>
      <c r="E29" s="40"/>
      <c r="F29" s="124">
        <f>+SUM(F16:F27)</f>
        <v>39129003.75</v>
      </c>
      <c r="G29" s="131">
        <f>SUM(G16:G27)</f>
        <v>53226583</v>
      </c>
      <c r="H29" s="43">
        <f>+SUM(H16:H27)</f>
        <v>33037061.25</v>
      </c>
      <c r="I29" s="44">
        <f>SUM(I16:I27)</f>
        <v>29678800</v>
      </c>
      <c r="J29" s="124">
        <f>+SUM(J16:J27)</f>
        <v>13024801.95</v>
      </c>
      <c r="K29" s="131">
        <f>SUM(K16:K27)</f>
        <v>9565475</v>
      </c>
      <c r="L29" s="43">
        <f>+SUM(L16:L27)</f>
        <v>10054070</v>
      </c>
      <c r="M29" s="44">
        <f>SUM(M16:M27)</f>
        <v>6405975</v>
      </c>
      <c r="N29" s="124">
        <f>+SUM(N16:N27)</f>
        <v>2894326.2</v>
      </c>
      <c r="O29" s="44">
        <f>SUM(O16:O27)</f>
        <v>3277021</v>
      </c>
      <c r="P29" s="124">
        <f>SUM(P16:P27)</f>
        <v>98139263.15</v>
      </c>
      <c r="Q29" s="42">
        <f>+SUM(Q16:Q27)</f>
        <v>102153854</v>
      </c>
    </row>
    <row r="30" spans="2:17" ht="13.5" thickTop="1">
      <c r="B30" s="114"/>
      <c r="C30" s="115"/>
      <c r="D30" s="116"/>
      <c r="E30" s="40"/>
      <c r="F30" s="119"/>
      <c r="G30" s="118"/>
      <c r="H30" s="38"/>
      <c r="I30" s="39"/>
      <c r="J30" s="119"/>
      <c r="K30" s="118"/>
      <c r="L30" s="38"/>
      <c r="M30" s="39"/>
      <c r="N30" s="119"/>
      <c r="O30" s="39"/>
      <c r="P30" s="119"/>
      <c r="Q30" s="37"/>
    </row>
    <row r="31" spans="2:17" ht="12.75">
      <c r="B31" s="126" t="s">
        <v>163</v>
      </c>
      <c r="C31" s="127"/>
      <c r="D31" s="128"/>
      <c r="E31" s="40"/>
      <c r="F31" s="119"/>
      <c r="G31" s="118"/>
      <c r="H31" s="38"/>
      <c r="I31" s="39"/>
      <c r="J31" s="119"/>
      <c r="K31" s="118"/>
      <c r="L31" s="38"/>
      <c r="M31" s="39"/>
      <c r="N31" s="119"/>
      <c r="O31" s="39"/>
      <c r="P31" s="119"/>
      <c r="Q31" s="37"/>
    </row>
    <row r="32" spans="2:17" ht="12.75">
      <c r="B32" s="126"/>
      <c r="C32" s="130" t="s">
        <v>184</v>
      </c>
      <c r="D32" s="40"/>
      <c r="F32" s="119"/>
      <c r="G32" s="118"/>
      <c r="H32" s="38"/>
      <c r="I32" s="39"/>
      <c r="J32" s="119"/>
      <c r="K32" s="118"/>
      <c r="L32" s="38"/>
      <c r="M32" s="39"/>
      <c r="N32" s="119"/>
      <c r="O32" s="39"/>
      <c r="P32" s="119"/>
      <c r="Q32" s="37"/>
    </row>
    <row r="33" spans="2:17" ht="12.75">
      <c r="B33" s="126"/>
      <c r="C33" s="130"/>
      <c r="D33" s="93" t="s">
        <v>190</v>
      </c>
      <c r="E33" s="40"/>
      <c r="F33" s="119"/>
      <c r="G33" s="118"/>
      <c r="H33" s="38"/>
      <c r="I33" s="39"/>
      <c r="J33" s="119"/>
      <c r="K33" s="118"/>
      <c r="L33" s="38"/>
      <c r="M33" s="39"/>
      <c r="N33" s="119"/>
      <c r="O33" s="118"/>
      <c r="P33" s="119"/>
      <c r="Q33" s="37"/>
    </row>
    <row r="34" spans="2:17" ht="12.75">
      <c r="B34" s="126"/>
      <c r="C34" s="39"/>
      <c r="D34" s="40"/>
      <c r="E34" s="40" t="s">
        <v>174</v>
      </c>
      <c r="F34" s="119">
        <f>+'S-23'!F34</f>
        <v>85347500</v>
      </c>
      <c r="G34" s="118">
        <f>+'S-23'!G34</f>
        <v>100000000</v>
      </c>
      <c r="H34" s="38">
        <f>+'S-13'!D47</f>
        <v>10744800</v>
      </c>
      <c r="I34" s="39">
        <f>+'S-13'!D48</f>
        <v>12000000</v>
      </c>
      <c r="J34" s="119">
        <f>+'S-13'!D71</f>
        <v>1249475</v>
      </c>
      <c r="K34" s="118">
        <f>+'S-13'!D72</f>
        <v>1000000</v>
      </c>
      <c r="L34" s="38">
        <f>+'S-13'!D95</f>
        <v>1219475</v>
      </c>
      <c r="M34" s="39">
        <f>+'S-13'!D96</f>
        <v>1300000</v>
      </c>
      <c r="N34" s="119">
        <f>+'S-13'!D123</f>
        <v>1004475</v>
      </c>
      <c r="O34" s="118">
        <f>+'S-13'!D124</f>
        <v>1150000</v>
      </c>
      <c r="P34" s="119">
        <f aca="true" t="shared" si="3" ref="P34:Q37">+F34+H34+J34+L34+N34</f>
        <v>99565725</v>
      </c>
      <c r="Q34" s="37">
        <f t="shared" si="3"/>
        <v>115450000</v>
      </c>
    </row>
    <row r="35" spans="2:17" ht="12.75">
      <c r="B35" s="126"/>
      <c r="C35" s="39"/>
      <c r="D35" s="40"/>
      <c r="E35" s="40" t="s">
        <v>191</v>
      </c>
      <c r="F35" s="119">
        <f>+'S-23'!F35</f>
        <v>1100000</v>
      </c>
      <c r="G35" s="118">
        <f>+'S-23'!G35</f>
        <v>600000</v>
      </c>
      <c r="H35" s="38">
        <f>+'S-13'!E47+'S-13'!F47</f>
        <v>1100000</v>
      </c>
      <c r="I35" s="39">
        <f>+'S-13'!E48+'S-13'!F48</f>
        <v>150000</v>
      </c>
      <c r="J35" s="119">
        <f>+'S-13'!E71+'S-13'!F71</f>
        <v>0</v>
      </c>
      <c r="K35" s="118">
        <f>+'S-13'!E72+'S-13'!F72</f>
        <v>600000</v>
      </c>
      <c r="L35" s="38">
        <f>+'S-13'!E95+'S-13'!F95</f>
        <v>0</v>
      </c>
      <c r="M35" s="39">
        <f>+'S-13'!E96+'S-13'!F96</f>
        <v>250000</v>
      </c>
      <c r="N35" s="119">
        <f>+'S-13'!E123+'S-13'!F123</f>
        <v>0</v>
      </c>
      <c r="O35" s="118">
        <f>+'S-13'!E124+'S-13'!F124</f>
        <v>165000</v>
      </c>
      <c r="P35" s="119">
        <f t="shared" si="3"/>
        <v>2200000</v>
      </c>
      <c r="Q35" s="37">
        <f t="shared" si="3"/>
        <v>1765000</v>
      </c>
    </row>
    <row r="36" spans="2:17" ht="12.75">
      <c r="B36" s="126"/>
      <c r="C36" s="39"/>
      <c r="D36" s="40"/>
      <c r="E36" s="40" t="s">
        <v>192</v>
      </c>
      <c r="F36" s="119">
        <f>+'S-23'!F36</f>
        <v>250000</v>
      </c>
      <c r="G36" s="118">
        <f>+'S-23'!G36</f>
        <v>200000</v>
      </c>
      <c r="H36" s="38">
        <f>+'S-13'!G47</f>
        <v>250000</v>
      </c>
      <c r="I36" s="39">
        <f>+'S-13'!G48</f>
        <v>200000</v>
      </c>
      <c r="J36" s="119">
        <f>+'S-13'!G71</f>
        <v>0</v>
      </c>
      <c r="K36" s="118">
        <f>+'S-13'!G72</f>
        <v>200000</v>
      </c>
      <c r="L36" s="38">
        <f>+'S-13'!G95</f>
        <v>0</v>
      </c>
      <c r="M36" s="39">
        <f>+'S-13'!G96</f>
        <v>200000</v>
      </c>
      <c r="N36" s="119">
        <f>+'S-13'!G123</f>
        <v>0</v>
      </c>
      <c r="O36" s="118">
        <f>+'S-13'!G124</f>
        <v>200000</v>
      </c>
      <c r="P36" s="119">
        <f t="shared" si="3"/>
        <v>500000</v>
      </c>
      <c r="Q36" s="37">
        <f t="shared" si="3"/>
        <v>1000000</v>
      </c>
    </row>
    <row r="37" spans="2:17" ht="12.75">
      <c r="B37" s="126"/>
      <c r="C37" s="39"/>
      <c r="D37" s="40"/>
      <c r="E37" s="40" t="s">
        <v>193</v>
      </c>
      <c r="F37" s="119">
        <f>+'S-23'!F37</f>
        <v>8612250</v>
      </c>
      <c r="G37" s="118">
        <f>+'S-23'!G37</f>
        <v>15052500</v>
      </c>
      <c r="H37" s="38">
        <f>+'S-13'!I47</f>
        <v>1151980</v>
      </c>
      <c r="I37" s="39">
        <f>+'S-13'!I48</f>
        <v>1205200</v>
      </c>
      <c r="J37" s="119">
        <f>+'S-13'!I71</f>
        <v>124947.5</v>
      </c>
      <c r="K37" s="118">
        <f>+'S-13'!I72</f>
        <v>150525</v>
      </c>
      <c r="L37" s="38">
        <f>+'S-13'!I95</f>
        <v>121947.5</v>
      </c>
      <c r="M37" s="39">
        <f>+'S-13'!I96</f>
        <v>130525</v>
      </c>
      <c r="N37" s="119">
        <f>+'S-13'!I123</f>
        <v>100447.5</v>
      </c>
      <c r="O37" s="118">
        <f>+'S-13'!I124</f>
        <v>110525</v>
      </c>
      <c r="P37" s="119">
        <f t="shared" si="3"/>
        <v>10111572.5</v>
      </c>
      <c r="Q37" s="37">
        <f t="shared" si="3"/>
        <v>16649275</v>
      </c>
    </row>
    <row r="38" spans="2:17" ht="12.75">
      <c r="B38" s="126"/>
      <c r="C38" s="256"/>
      <c r="D38" s="258"/>
      <c r="E38" s="40" t="s">
        <v>194</v>
      </c>
      <c r="F38" s="119">
        <f aca="true" t="shared" si="4" ref="F38:P38">+F34+F35-F36-F37</f>
        <v>77585250</v>
      </c>
      <c r="G38" s="118">
        <f t="shared" si="4"/>
        <v>85347500</v>
      </c>
      <c r="H38" s="38">
        <f t="shared" si="4"/>
        <v>10442820</v>
      </c>
      <c r="I38" s="39">
        <f t="shared" si="4"/>
        <v>10744800</v>
      </c>
      <c r="J38" s="119">
        <f t="shared" si="4"/>
        <v>1124527.5</v>
      </c>
      <c r="K38" s="118">
        <f t="shared" si="4"/>
        <v>1249475</v>
      </c>
      <c r="L38" s="38">
        <f t="shared" si="4"/>
        <v>1097527.5</v>
      </c>
      <c r="M38" s="39">
        <f t="shared" si="4"/>
        <v>1219475</v>
      </c>
      <c r="N38" s="119">
        <f t="shared" si="4"/>
        <v>904027.5</v>
      </c>
      <c r="O38" s="118">
        <f t="shared" si="4"/>
        <v>1004475</v>
      </c>
      <c r="P38" s="119">
        <f t="shared" si="4"/>
        <v>91154152.5</v>
      </c>
      <c r="Q38" s="37">
        <f>+Q34+Q35-Q36-Q37</f>
        <v>99565725</v>
      </c>
    </row>
    <row r="39" spans="2:17" ht="12.75">
      <c r="B39" s="126"/>
      <c r="D39" s="40"/>
      <c r="E39" s="40"/>
      <c r="F39" s="119"/>
      <c r="G39" s="118"/>
      <c r="H39" s="38"/>
      <c r="I39" s="39"/>
      <c r="J39" s="119"/>
      <c r="K39" s="118"/>
      <c r="L39" s="38"/>
      <c r="M39" s="39"/>
      <c r="N39" s="119"/>
      <c r="O39" s="118"/>
      <c r="P39" s="119"/>
      <c r="Q39" s="37"/>
    </row>
    <row r="40" spans="2:17" ht="12.75">
      <c r="B40" s="126"/>
      <c r="C40" s="39"/>
      <c r="D40" s="40" t="s">
        <v>165</v>
      </c>
      <c r="E40" s="40"/>
      <c r="F40" s="119">
        <f>+'S-23'!F40</f>
        <v>11250000</v>
      </c>
      <c r="G40" s="118">
        <f>+'S-23'!G40</f>
        <v>0</v>
      </c>
      <c r="H40" s="38">
        <f>+'S-19'!I27</f>
        <v>1125000</v>
      </c>
      <c r="I40" s="39">
        <f>+'S-19'!F27</f>
        <v>1000000</v>
      </c>
      <c r="J40" s="119">
        <f>+'S-19'!I46</f>
        <v>525000</v>
      </c>
      <c r="K40" s="118">
        <f>+'S-19'!F46</f>
        <v>1000000</v>
      </c>
      <c r="L40" s="38">
        <f>+'S-19'!I57</f>
        <v>625000</v>
      </c>
      <c r="M40" s="39">
        <f>+'S-19'!F57</f>
        <v>1000000</v>
      </c>
      <c r="N40" s="119">
        <f>+'S-19'!I68</f>
        <v>1125000</v>
      </c>
      <c r="O40" s="118">
        <f>+'S-19'!F68</f>
        <v>1000000</v>
      </c>
      <c r="P40" s="119">
        <f aca="true" t="shared" si="5" ref="P40:Q42">+F40+H40+J40+L40+N40</f>
        <v>14650000</v>
      </c>
      <c r="Q40" s="37">
        <f t="shared" si="5"/>
        <v>4000000</v>
      </c>
    </row>
    <row r="41" spans="2:17" ht="12.75">
      <c r="B41" s="36"/>
      <c r="D41" s="40" t="s">
        <v>101</v>
      </c>
      <c r="E41" s="40"/>
      <c r="F41" s="119"/>
      <c r="G41" s="118"/>
      <c r="H41" s="38"/>
      <c r="I41" s="39"/>
      <c r="J41" s="119"/>
      <c r="K41" s="118"/>
      <c r="L41" s="38"/>
      <c r="M41" s="39"/>
      <c r="N41" s="119"/>
      <c r="O41" s="39"/>
      <c r="P41" s="119">
        <f t="shared" si="5"/>
        <v>0</v>
      </c>
      <c r="Q41" s="37">
        <f t="shared" si="5"/>
        <v>0</v>
      </c>
    </row>
    <row r="42" spans="2:17" ht="12.75">
      <c r="B42" s="36"/>
      <c r="C42" s="39"/>
      <c r="D42" s="40" t="s">
        <v>187</v>
      </c>
      <c r="E42" s="40"/>
      <c r="F42" s="119">
        <f>+'S-23'!F42</f>
        <v>3400000</v>
      </c>
      <c r="G42" s="118">
        <f>+'S-23'!G42</f>
        <v>1000000</v>
      </c>
      <c r="H42" s="38">
        <v>500000</v>
      </c>
      <c r="I42" s="39">
        <v>700000</v>
      </c>
      <c r="J42" s="119">
        <v>40000</v>
      </c>
      <c r="K42" s="118">
        <v>2500000</v>
      </c>
      <c r="L42" s="40">
        <v>200000</v>
      </c>
      <c r="M42" s="39">
        <v>900000</v>
      </c>
      <c r="N42" s="119">
        <v>500000</v>
      </c>
      <c r="O42" s="39">
        <v>750000</v>
      </c>
      <c r="P42" s="119">
        <f t="shared" si="5"/>
        <v>4640000</v>
      </c>
      <c r="Q42" s="37">
        <f t="shared" si="5"/>
        <v>5850000</v>
      </c>
    </row>
    <row r="43" spans="2:17" ht="12.75">
      <c r="B43" s="36"/>
      <c r="C43" s="39"/>
      <c r="D43" s="40"/>
      <c r="E43" s="40"/>
      <c r="F43" s="119"/>
      <c r="G43" s="118"/>
      <c r="H43" s="38"/>
      <c r="I43" s="39"/>
      <c r="J43" s="119"/>
      <c r="K43" s="118"/>
      <c r="L43" s="40"/>
      <c r="M43" s="39"/>
      <c r="N43" s="119"/>
      <c r="O43" s="39"/>
      <c r="P43" s="119"/>
      <c r="Q43" s="37"/>
    </row>
    <row r="44" spans="2:17" ht="12.75">
      <c r="B44" s="36"/>
      <c r="C44" s="130" t="s">
        <v>185</v>
      </c>
      <c r="D44" s="40"/>
      <c r="E44" s="40"/>
      <c r="F44" s="119"/>
      <c r="G44" s="118"/>
      <c r="H44" s="38"/>
      <c r="I44" s="39"/>
      <c r="J44" s="119"/>
      <c r="K44" s="118"/>
      <c r="L44" s="40"/>
      <c r="M44" s="39"/>
      <c r="N44" s="119"/>
      <c r="O44" s="39"/>
      <c r="P44" s="119"/>
      <c r="Q44" s="37"/>
    </row>
    <row r="45" spans="2:17" ht="12.75">
      <c r="B45" s="36"/>
      <c r="C45" s="39"/>
      <c r="D45" s="40" t="s">
        <v>166</v>
      </c>
      <c r="E45" s="40"/>
      <c r="F45" s="119">
        <f>+'S-23'!F44</f>
        <v>9250000</v>
      </c>
      <c r="G45" s="118">
        <f>+'S-23'!G44</f>
        <v>3208633</v>
      </c>
      <c r="H45" s="38"/>
      <c r="I45" s="39"/>
      <c r="J45" s="119"/>
      <c r="K45" s="118"/>
      <c r="L45" s="40"/>
      <c r="M45" s="39"/>
      <c r="N45" s="119"/>
      <c r="O45" s="39"/>
      <c r="P45" s="119">
        <f aca="true" t="shared" si="6" ref="P45:Q48">+F45+H45+J45+L45+N45</f>
        <v>9250000</v>
      </c>
      <c r="Q45" s="37">
        <f t="shared" si="6"/>
        <v>3208633</v>
      </c>
    </row>
    <row r="46" spans="2:17" ht="12.75">
      <c r="B46" s="36"/>
      <c r="D46" s="40" t="s">
        <v>186</v>
      </c>
      <c r="E46" s="40"/>
      <c r="F46" s="119">
        <f>+'S-23'!F45</f>
        <v>875000</v>
      </c>
      <c r="G46" s="118">
        <f>+'S-23'!G45</f>
        <v>260000</v>
      </c>
      <c r="H46" s="38">
        <v>440000</v>
      </c>
      <c r="I46" s="39">
        <v>2500000</v>
      </c>
      <c r="J46" s="129">
        <v>0</v>
      </c>
      <c r="K46" s="118"/>
      <c r="L46" s="40"/>
      <c r="M46" s="39"/>
      <c r="N46" s="119">
        <v>250000</v>
      </c>
      <c r="O46" s="39">
        <v>450000</v>
      </c>
      <c r="P46" s="119">
        <f t="shared" si="6"/>
        <v>1565000</v>
      </c>
      <c r="Q46" s="37">
        <f t="shared" si="6"/>
        <v>3210000</v>
      </c>
    </row>
    <row r="47" spans="2:17" ht="12.75">
      <c r="B47" s="36"/>
      <c r="D47" s="40" t="s">
        <v>389</v>
      </c>
      <c r="E47" s="40"/>
      <c r="F47" s="119">
        <f>+'S-23'!F46</f>
        <v>99000</v>
      </c>
      <c r="G47" s="118">
        <f>+'S-23'!G46</f>
        <v>115710</v>
      </c>
      <c r="H47" s="38">
        <v>425859</v>
      </c>
      <c r="I47" s="39">
        <v>512550</v>
      </c>
      <c r="J47" s="129">
        <v>20258</v>
      </c>
      <c r="K47" s="118">
        <f>79582+15000</f>
        <v>94582</v>
      </c>
      <c r="L47" s="40">
        <v>22580</v>
      </c>
      <c r="M47" s="39">
        <v>211580</v>
      </c>
      <c r="N47" s="119">
        <v>110975</v>
      </c>
      <c r="O47" s="39">
        <v>68958</v>
      </c>
      <c r="P47" s="119">
        <f t="shared" si="6"/>
        <v>678672</v>
      </c>
      <c r="Q47" s="37">
        <f t="shared" si="6"/>
        <v>1003380</v>
      </c>
    </row>
    <row r="48" spans="2:17" ht="12.75">
      <c r="B48" s="36"/>
      <c r="C48" s="39"/>
      <c r="D48" s="40" t="s">
        <v>390</v>
      </c>
      <c r="E48" s="40"/>
      <c r="F48" s="119">
        <f>+'S-23'!F47</f>
        <v>8873.25</v>
      </c>
      <c r="G48" s="118">
        <f>+'S-23'!G47</f>
        <v>19740</v>
      </c>
      <c r="H48" s="38">
        <v>63767.55</v>
      </c>
      <c r="I48" s="39">
        <v>56450</v>
      </c>
      <c r="J48" s="129">
        <v>6336.45</v>
      </c>
      <c r="K48" s="118">
        <v>5418</v>
      </c>
      <c r="L48" s="40">
        <v>885.7</v>
      </c>
      <c r="M48" s="39">
        <v>14920</v>
      </c>
      <c r="N48" s="119">
        <v>4323.7</v>
      </c>
      <c r="O48" s="39">
        <v>3588</v>
      </c>
      <c r="P48" s="119">
        <f t="shared" si="6"/>
        <v>84186.65</v>
      </c>
      <c r="Q48" s="37">
        <f t="shared" si="6"/>
        <v>100116</v>
      </c>
    </row>
    <row r="49" spans="2:17" ht="12.75">
      <c r="B49" s="36"/>
      <c r="C49" s="39"/>
      <c r="D49" s="40"/>
      <c r="E49" s="40"/>
      <c r="F49" s="268"/>
      <c r="G49" s="118"/>
      <c r="H49" s="38"/>
      <c r="I49" s="39"/>
      <c r="J49" s="119"/>
      <c r="K49" s="118"/>
      <c r="L49" s="38"/>
      <c r="M49" s="39"/>
      <c r="N49" s="119"/>
      <c r="O49" s="118"/>
      <c r="P49" s="119"/>
      <c r="Q49" s="37"/>
    </row>
    <row r="50" spans="2:17" ht="13.5" thickBot="1">
      <c r="B50" s="126" t="s">
        <v>167</v>
      </c>
      <c r="C50" s="127"/>
      <c r="D50" s="128"/>
      <c r="E50" s="40"/>
      <c r="F50" s="124">
        <f aca="true" t="shared" si="7" ref="F50:Q50">SUM(F38:F49)</f>
        <v>102468123.25</v>
      </c>
      <c r="G50" s="131">
        <f t="shared" si="7"/>
        <v>89951583</v>
      </c>
      <c r="H50" s="43">
        <f>SUM(H38:H49)</f>
        <v>12997446.55</v>
      </c>
      <c r="I50" s="44">
        <f t="shared" si="7"/>
        <v>15513800</v>
      </c>
      <c r="J50" s="124">
        <f t="shared" si="7"/>
        <v>1716121.95</v>
      </c>
      <c r="K50" s="131">
        <f t="shared" si="7"/>
        <v>4849475</v>
      </c>
      <c r="L50" s="43">
        <f t="shared" si="7"/>
        <v>1945993.2</v>
      </c>
      <c r="M50" s="44">
        <f t="shared" si="7"/>
        <v>3345975</v>
      </c>
      <c r="N50" s="124">
        <f t="shared" si="7"/>
        <v>2894326.2</v>
      </c>
      <c r="O50" s="131">
        <f t="shared" si="7"/>
        <v>3277021</v>
      </c>
      <c r="P50" s="124">
        <f t="shared" si="7"/>
        <v>122022011.15</v>
      </c>
      <c r="Q50" s="42">
        <f t="shared" si="7"/>
        <v>116937854</v>
      </c>
    </row>
    <row r="51" spans="2:17" ht="14.25" thickBot="1" thickTop="1">
      <c r="B51" s="244"/>
      <c r="C51" s="46"/>
      <c r="D51" s="267"/>
      <c r="E51" s="267"/>
      <c r="F51" s="541">
        <f aca="true" t="shared" si="8" ref="F51:Q51">+F29-F50</f>
        <v>-63339119.5</v>
      </c>
      <c r="G51" s="542">
        <f t="shared" si="8"/>
        <v>-36725000</v>
      </c>
      <c r="H51" s="541">
        <f t="shared" si="8"/>
        <v>20039614.7</v>
      </c>
      <c r="I51" s="542">
        <f t="shared" si="8"/>
        <v>14165000</v>
      </c>
      <c r="J51" s="541">
        <f t="shared" si="8"/>
        <v>11308680</v>
      </c>
      <c r="K51" s="542">
        <f t="shared" si="8"/>
        <v>4716000</v>
      </c>
      <c r="L51" s="541">
        <f t="shared" si="8"/>
        <v>8108076.8</v>
      </c>
      <c r="M51" s="542">
        <f t="shared" si="8"/>
        <v>3060000</v>
      </c>
      <c r="N51" s="541">
        <f t="shared" si="8"/>
        <v>0</v>
      </c>
      <c r="O51" s="542">
        <f t="shared" si="8"/>
        <v>0</v>
      </c>
      <c r="P51" s="541">
        <f t="shared" si="8"/>
        <v>-23882748</v>
      </c>
      <c r="Q51" s="47">
        <f t="shared" si="8"/>
        <v>-14784000</v>
      </c>
    </row>
    <row r="52" ht="13.5" thickTop="1"/>
  </sheetData>
  <sheetProtection/>
  <mergeCells count="11">
    <mergeCell ref="B2:Q2"/>
    <mergeCell ref="B4:Q4"/>
    <mergeCell ref="B6:E8"/>
    <mergeCell ref="F6:O6"/>
    <mergeCell ref="P6:Q7"/>
    <mergeCell ref="F7:G7"/>
    <mergeCell ref="H7:I7"/>
    <mergeCell ref="J7:K7"/>
    <mergeCell ref="L7:M7"/>
    <mergeCell ref="N7:O7"/>
    <mergeCell ref="N3:O3"/>
  </mergeCells>
  <printOptions/>
  <pageMargins left="0.17" right="0.17" top="0.29" bottom="0.28" header="0.21" footer="0.16"/>
  <pageSetup horizontalDpi="600" verticalDpi="600" orientation="landscape" paperSize="5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70C0"/>
  </sheetPr>
  <dimension ref="B2:O52"/>
  <sheetViews>
    <sheetView zoomScalePageLayoutView="0" workbookViewId="0" topLeftCell="A7">
      <selection activeCell="I10" sqref="I10"/>
    </sheetView>
  </sheetViews>
  <sheetFormatPr defaultColWidth="9.140625" defaultRowHeight="15"/>
  <cols>
    <col min="1" max="1" width="9.7109375" style="92" customWidth="1"/>
    <col min="2" max="2" width="3.00390625" style="92" customWidth="1"/>
    <col min="3" max="4" width="2.421875" style="92" customWidth="1"/>
    <col min="5" max="5" width="42.7109375" style="92" customWidth="1"/>
    <col min="6" max="15" width="13.421875" style="92" customWidth="1"/>
    <col min="16" max="16" width="2.28125" style="92" customWidth="1"/>
    <col min="17" max="16384" width="9.140625" style="92" customWidth="1"/>
  </cols>
  <sheetData>
    <row r="2" spans="2:15" ht="15" customHeight="1">
      <c r="B2" s="948" t="str">
        <f>+'GEN INFO'!J5</f>
        <v>XYZ TRUST</v>
      </c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</row>
    <row r="3" spans="2:15" ht="18">
      <c r="B3" s="763" t="s">
        <v>268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</row>
    <row r="4" spans="2:15" ht="12.75">
      <c r="B4" s="93"/>
      <c r="C4" s="40"/>
      <c r="D4" s="40"/>
      <c r="E4" s="40"/>
      <c r="F4" s="40"/>
      <c r="G4" s="40"/>
      <c r="H4" s="40"/>
      <c r="I4" s="40"/>
      <c r="L4" s="963" t="str">
        <f>+'INS BS'!N3</f>
        <v>AMOUNT IN RUPEES</v>
      </c>
      <c r="M4" s="963"/>
      <c r="O4" s="198"/>
    </row>
    <row r="5" spans="2:9" ht="13.5" thickBot="1">
      <c r="B5" s="93"/>
      <c r="C5" s="40"/>
      <c r="D5" s="40"/>
      <c r="E5" s="40"/>
      <c r="F5" s="40"/>
      <c r="G5" s="40"/>
      <c r="H5" s="40"/>
      <c r="I5" s="40"/>
    </row>
    <row r="6" spans="2:15" ht="15" customHeight="1" thickBot="1" thickTop="1">
      <c r="B6" s="808" t="s">
        <v>103</v>
      </c>
      <c r="C6" s="809"/>
      <c r="D6" s="810"/>
      <c r="E6" s="810"/>
      <c r="F6" s="961" t="s">
        <v>58</v>
      </c>
      <c r="G6" s="954"/>
      <c r="H6" s="946" t="s">
        <v>59</v>
      </c>
      <c r="I6" s="947"/>
      <c r="J6" s="947"/>
      <c r="K6" s="947"/>
      <c r="L6" s="947"/>
      <c r="M6" s="959"/>
      <c r="N6" s="951" t="s">
        <v>157</v>
      </c>
      <c r="O6" s="826"/>
    </row>
    <row r="7" spans="2:15" ht="15" customHeight="1" thickBot="1">
      <c r="B7" s="811"/>
      <c r="C7" s="812"/>
      <c r="D7" s="813"/>
      <c r="E7" s="813"/>
      <c r="F7" s="962"/>
      <c r="G7" s="955"/>
      <c r="H7" s="949" t="str">
        <f>+' I&amp;E - SOCIETY'!H7:I7</f>
        <v>AITS</v>
      </c>
      <c r="I7" s="950"/>
      <c r="J7" s="823" t="str">
        <f>+' I&amp;E - SOCIETY'!J7:K7</f>
        <v>DIEC</v>
      </c>
      <c r="K7" s="824"/>
      <c r="L7" s="949" t="str">
        <f>+' I&amp;E - SOCIETY'!L7:M7</f>
        <v>GIEC</v>
      </c>
      <c r="M7" s="950"/>
      <c r="N7" s="952"/>
      <c r="O7" s="953"/>
    </row>
    <row r="8" spans="2:15" ht="39.75" customHeight="1" thickBot="1">
      <c r="B8" s="814"/>
      <c r="C8" s="815"/>
      <c r="D8" s="816"/>
      <c r="E8" s="816"/>
      <c r="F8" s="101" t="s">
        <v>490</v>
      </c>
      <c r="G8" s="257" t="s">
        <v>394</v>
      </c>
      <c r="H8" s="97" t="str">
        <f aca="true" t="shared" si="0" ref="H8:O8">+F8</f>
        <v>AS ON 31/03/2019</v>
      </c>
      <c r="I8" s="98" t="str">
        <f t="shared" si="0"/>
        <v>AS ON 31/03/2018</v>
      </c>
      <c r="J8" s="99" t="str">
        <f t="shared" si="0"/>
        <v>AS ON 31/03/2019</v>
      </c>
      <c r="K8" s="100" t="str">
        <f t="shared" si="0"/>
        <v>AS ON 31/03/2018</v>
      </c>
      <c r="L8" s="101" t="str">
        <f t="shared" si="0"/>
        <v>AS ON 31/03/2019</v>
      </c>
      <c r="M8" s="102" t="str">
        <f t="shared" si="0"/>
        <v>AS ON 31/03/2018</v>
      </c>
      <c r="N8" s="101" t="str">
        <f t="shared" si="0"/>
        <v>AS ON 31/03/2019</v>
      </c>
      <c r="O8" s="163" t="str">
        <f t="shared" si="0"/>
        <v>AS ON 31/03/2018</v>
      </c>
    </row>
    <row r="9" spans="2:15" ht="14.25" thickBot="1" thickTop="1">
      <c r="B9" s="105"/>
      <c r="C9" s="106"/>
      <c r="D9" s="107"/>
      <c r="E9" s="107"/>
      <c r="F9" s="262"/>
      <c r="G9" s="109"/>
      <c r="H9" s="103"/>
      <c r="I9" s="110"/>
      <c r="J9" s="111"/>
      <c r="K9" s="112"/>
      <c r="L9" s="103"/>
      <c r="M9" s="110"/>
      <c r="N9" s="103"/>
      <c r="O9" s="113"/>
    </row>
    <row r="10" spans="2:15" ht="13.5" thickTop="1">
      <c r="B10" s="114"/>
      <c r="C10" s="115"/>
      <c r="D10" s="116"/>
      <c r="E10" s="40"/>
      <c r="F10" s="119"/>
      <c r="G10" s="118"/>
      <c r="H10" s="119"/>
      <c r="I10" s="118"/>
      <c r="J10" s="38"/>
      <c r="K10" s="39"/>
      <c r="L10" s="119"/>
      <c r="M10" s="118"/>
      <c r="N10" s="119"/>
      <c r="O10" s="117"/>
    </row>
    <row r="11" spans="2:15" ht="15">
      <c r="B11" s="260" t="s">
        <v>162</v>
      </c>
      <c r="C11" s="121"/>
      <c r="D11" s="122"/>
      <c r="E11" s="40"/>
      <c r="F11" s="119"/>
      <c r="G11" s="118"/>
      <c r="H11" s="119"/>
      <c r="I11" s="118"/>
      <c r="J11" s="38"/>
      <c r="K11" s="39"/>
      <c r="L11" s="119"/>
      <c r="M11" s="118"/>
      <c r="N11" s="119"/>
      <c r="O11" s="117"/>
    </row>
    <row r="12" spans="2:15" ht="12.75">
      <c r="B12" s="120"/>
      <c r="C12" s="121" t="s">
        <v>173</v>
      </c>
      <c r="D12" s="122"/>
      <c r="E12" s="40"/>
      <c r="F12" s="119"/>
      <c r="G12" s="118"/>
      <c r="H12" s="119"/>
      <c r="I12" s="123"/>
      <c r="J12" s="38"/>
      <c r="K12" s="39"/>
      <c r="L12" s="119"/>
      <c r="M12" s="118"/>
      <c r="N12" s="119"/>
      <c r="O12" s="117"/>
    </row>
    <row r="13" spans="2:15" ht="12.75">
      <c r="B13" s="36"/>
      <c r="D13" s="116" t="s">
        <v>174</v>
      </c>
      <c r="E13" s="40"/>
      <c r="F13" s="119">
        <f>+'S-22'!F12</f>
        <v>6019948</v>
      </c>
      <c r="G13" s="118">
        <f>+'S-22'!G12</f>
        <v>6000000</v>
      </c>
      <c r="H13" s="119">
        <f>+'INS BS'!P13</f>
        <v>89788854</v>
      </c>
      <c r="I13" s="123">
        <f>+'INS BS'!Q13</f>
        <v>98500000</v>
      </c>
      <c r="J13" s="38">
        <f>+K15</f>
        <v>0</v>
      </c>
      <c r="K13" s="39"/>
      <c r="L13" s="119">
        <f>+M15</f>
        <v>0</v>
      </c>
      <c r="M13" s="118"/>
      <c r="N13" s="119">
        <f>+F13+H13+J13+L13</f>
        <v>95808802</v>
      </c>
      <c r="O13" s="117">
        <f>+G13+I13+K13+M13</f>
        <v>104500000</v>
      </c>
    </row>
    <row r="14" spans="2:15" ht="12.75">
      <c r="B14" s="36"/>
      <c r="D14" s="116" t="s">
        <v>171</v>
      </c>
      <c r="E14" s="40"/>
      <c r="F14" s="119">
        <f>+'S-22'!F13</f>
        <v>3255.1999999999534</v>
      </c>
      <c r="G14" s="118">
        <f>+'S-22'!G13</f>
        <v>19948</v>
      </c>
      <c r="H14" s="119">
        <f>+'INS BS'!P14</f>
        <v>-4565537.250000001</v>
      </c>
      <c r="I14" s="123">
        <f>+'INS BS'!Q14</f>
        <v>-8711146</v>
      </c>
      <c r="J14" s="38"/>
      <c r="K14" s="39"/>
      <c r="L14" s="119"/>
      <c r="M14" s="118"/>
      <c r="N14" s="119">
        <f>+F14+H14+J14+L14</f>
        <v>-4562282.050000001</v>
      </c>
      <c r="O14" s="117">
        <f>+G14+I14+K14+M14</f>
        <v>-8691198</v>
      </c>
    </row>
    <row r="15" spans="2:15" ht="12.75">
      <c r="B15" s="36"/>
      <c r="C15" s="115"/>
      <c r="D15" s="122"/>
      <c r="E15" s="40"/>
      <c r="F15" s="119">
        <f aca="true" t="shared" si="1" ref="F15:O15">+F13+F14</f>
        <v>6023203.2</v>
      </c>
      <c r="G15" s="123">
        <f t="shared" si="1"/>
        <v>6019948</v>
      </c>
      <c r="H15" s="119">
        <f t="shared" si="1"/>
        <v>85223316.75</v>
      </c>
      <c r="I15" s="123">
        <f t="shared" si="1"/>
        <v>89788854</v>
      </c>
      <c r="J15" s="119">
        <f t="shared" si="1"/>
        <v>0</v>
      </c>
      <c r="K15" s="123">
        <f t="shared" si="1"/>
        <v>0</v>
      </c>
      <c r="L15" s="119">
        <f t="shared" si="1"/>
        <v>0</v>
      </c>
      <c r="M15" s="123">
        <f t="shared" si="1"/>
        <v>0</v>
      </c>
      <c r="N15" s="119">
        <f t="shared" si="1"/>
        <v>91246519.95</v>
      </c>
      <c r="O15" s="117">
        <f t="shared" si="1"/>
        <v>95808802</v>
      </c>
    </row>
    <row r="16" spans="2:15" ht="12.75">
      <c r="B16" s="36"/>
      <c r="C16" s="121" t="s">
        <v>172</v>
      </c>
      <c r="D16" s="122"/>
      <c r="E16" s="40"/>
      <c r="F16" s="119"/>
      <c r="G16" s="118"/>
      <c r="H16" s="119"/>
      <c r="I16" s="123"/>
      <c r="J16" s="38"/>
      <c r="K16" s="39"/>
      <c r="L16" s="119"/>
      <c r="M16" s="118"/>
      <c r="N16" s="119"/>
      <c r="O16" s="117"/>
    </row>
    <row r="17" spans="2:15" ht="12.75">
      <c r="B17" s="120"/>
      <c r="C17" s="121"/>
      <c r="D17" s="122" t="s">
        <v>370</v>
      </c>
      <c r="E17" s="40"/>
      <c r="F17" s="119"/>
      <c r="G17" s="118"/>
      <c r="H17" s="119"/>
      <c r="I17" s="123"/>
      <c r="J17" s="38"/>
      <c r="K17" s="39"/>
      <c r="L17" s="119"/>
      <c r="M17" s="118"/>
      <c r="N17" s="119"/>
      <c r="O17" s="117"/>
    </row>
    <row r="18" spans="2:15" ht="12.75">
      <c r="B18" s="120"/>
      <c r="C18" s="115"/>
      <c r="E18" s="40" t="s">
        <v>177</v>
      </c>
      <c r="F18" s="119">
        <f>+'S-22'!F18</f>
        <v>2500000</v>
      </c>
      <c r="G18" s="118">
        <f>+'S-22'!G18</f>
        <v>2000000</v>
      </c>
      <c r="H18" s="119">
        <f>+'INS BS'!P19</f>
        <v>500000</v>
      </c>
      <c r="I18" s="123">
        <f>+'INS BS'!Q19</f>
        <v>5000000</v>
      </c>
      <c r="J18" s="38"/>
      <c r="K18" s="39"/>
      <c r="L18" s="119"/>
      <c r="M18" s="118"/>
      <c r="N18" s="119">
        <f aca="true" t="shared" si="2" ref="N18:N26">+F18+H18+J18+L18</f>
        <v>3000000</v>
      </c>
      <c r="O18" s="117">
        <f aca="true" t="shared" si="3" ref="O18:O26">+G18+I18+K18+M18</f>
        <v>7000000</v>
      </c>
    </row>
    <row r="19" spans="2:15" ht="12.75">
      <c r="B19" s="120"/>
      <c r="C19" s="115"/>
      <c r="D19" s="116"/>
      <c r="E19" s="40" t="s">
        <v>178</v>
      </c>
      <c r="F19" s="119"/>
      <c r="G19" s="118"/>
      <c r="H19" s="119">
        <f>+'INS BS'!P20</f>
        <v>2690000</v>
      </c>
      <c r="I19" s="123">
        <f>+'INS BS'!Q20</f>
        <v>2700000</v>
      </c>
      <c r="J19" s="38">
        <f>+'S-22'!F44+'S-22'!F47</f>
        <v>1250000</v>
      </c>
      <c r="K19" s="39">
        <f>+'S-22'!G44+'S-22'!G47</f>
        <v>600000</v>
      </c>
      <c r="L19" s="119"/>
      <c r="M19" s="118"/>
      <c r="N19" s="119">
        <f t="shared" si="2"/>
        <v>3940000</v>
      </c>
      <c r="O19" s="117">
        <f t="shared" si="3"/>
        <v>3300000</v>
      </c>
    </row>
    <row r="20" spans="2:15" ht="12.75">
      <c r="B20" s="120"/>
      <c r="C20" s="115"/>
      <c r="D20" s="116"/>
      <c r="E20" s="40" t="s">
        <v>176</v>
      </c>
      <c r="F20" s="119">
        <f>+'S-22'!F19</f>
        <v>700000</v>
      </c>
      <c r="G20" s="119">
        <f>+'S-22'!G19</f>
        <v>500000</v>
      </c>
      <c r="H20" s="119">
        <f>+'INS BS'!P21</f>
        <v>1500000</v>
      </c>
      <c r="I20" s="123">
        <f>+'INS BS'!Q21</f>
        <v>4500000</v>
      </c>
      <c r="J20" s="38">
        <v>0</v>
      </c>
      <c r="K20" s="39"/>
      <c r="L20" s="119"/>
      <c r="M20" s="118"/>
      <c r="N20" s="119">
        <f t="shared" si="2"/>
        <v>2200000</v>
      </c>
      <c r="O20" s="117">
        <f t="shared" si="3"/>
        <v>5000000</v>
      </c>
    </row>
    <row r="21" spans="2:15" ht="12.75">
      <c r="B21" s="120"/>
      <c r="C21" s="115"/>
      <c r="D21" s="116" t="s">
        <v>179</v>
      </c>
      <c r="E21" s="40"/>
      <c r="F21" s="119">
        <f>+'S-22'!F20</f>
        <v>0</v>
      </c>
      <c r="G21" s="118">
        <f>+'S-22'!G20</f>
        <v>0</v>
      </c>
      <c r="H21" s="119">
        <f>+'INS BS'!P22</f>
        <v>0</v>
      </c>
      <c r="I21" s="123">
        <f>+'INS BS'!Q22</f>
        <v>0</v>
      </c>
      <c r="J21" s="38"/>
      <c r="K21" s="39"/>
      <c r="L21" s="119"/>
      <c r="M21" s="118"/>
      <c r="N21" s="119"/>
      <c r="O21" s="117"/>
    </row>
    <row r="22" spans="2:15" ht="12.75">
      <c r="B22" s="120"/>
      <c r="C22" s="121" t="s">
        <v>180</v>
      </c>
      <c r="D22" s="116"/>
      <c r="E22" s="40"/>
      <c r="F22" s="119"/>
      <c r="G22" s="118"/>
      <c r="H22" s="119"/>
      <c r="I22" s="123"/>
      <c r="J22" s="38"/>
      <c r="K22" s="39"/>
      <c r="L22" s="119"/>
      <c r="M22" s="118"/>
      <c r="N22" s="119"/>
      <c r="O22" s="117"/>
    </row>
    <row r="23" spans="2:15" ht="12.75">
      <c r="B23" s="120"/>
      <c r="C23" s="115"/>
      <c r="D23" s="116" t="s">
        <v>175</v>
      </c>
      <c r="E23" s="40"/>
      <c r="F23" s="119"/>
      <c r="G23" s="118"/>
      <c r="H23" s="119">
        <f>+'INS BS'!P24</f>
        <v>35946.4</v>
      </c>
      <c r="I23" s="123">
        <f>+'INS BS'!Q24</f>
        <v>0</v>
      </c>
      <c r="J23" s="38"/>
      <c r="K23" s="39"/>
      <c r="L23" s="119"/>
      <c r="M23" s="118"/>
      <c r="N23" s="119">
        <f>+F23+H23+J23+L23</f>
        <v>35946.4</v>
      </c>
      <c r="O23" s="117">
        <f>+G23+I23+K23+M23</f>
        <v>0</v>
      </c>
    </row>
    <row r="24" spans="2:15" ht="12.75">
      <c r="B24" s="120"/>
      <c r="C24" s="121"/>
      <c r="D24" s="116" t="s">
        <v>182</v>
      </c>
      <c r="E24" s="40"/>
      <c r="F24" s="119">
        <f>+'S-22'!F22</f>
        <v>5000</v>
      </c>
      <c r="G24" s="118">
        <f>+'S-22'!G22</f>
        <v>6000</v>
      </c>
      <c r="H24" s="119">
        <f>+'INS BS'!P25</f>
        <v>8115000</v>
      </c>
      <c r="I24" s="123">
        <f>+'INS BS'!Q25</f>
        <v>105000</v>
      </c>
      <c r="J24" s="38"/>
      <c r="K24" s="39"/>
      <c r="L24" s="119"/>
      <c r="M24" s="118"/>
      <c r="N24" s="119">
        <f>+F24+H24+J24+L24</f>
        <v>8120000</v>
      </c>
      <c r="O24" s="117">
        <f>+G24+I24+K24+M24</f>
        <v>111000</v>
      </c>
    </row>
    <row r="25" spans="2:15" ht="12.75">
      <c r="B25" s="120"/>
      <c r="C25" s="115"/>
      <c r="D25" s="116" t="s">
        <v>183</v>
      </c>
      <c r="E25" s="40"/>
      <c r="F25" s="119">
        <f>+'S-22'!F23</f>
        <v>3000</v>
      </c>
      <c r="G25" s="118">
        <f>+'S-22'!G23</f>
        <v>2500</v>
      </c>
      <c r="H25" s="119">
        <f>+'INS BS'!P26</f>
        <v>50000</v>
      </c>
      <c r="I25" s="123">
        <f>+'INS BS'!Q26</f>
        <v>45000</v>
      </c>
      <c r="J25" s="38"/>
      <c r="K25" s="39"/>
      <c r="L25" s="119"/>
      <c r="M25" s="118"/>
      <c r="N25" s="119">
        <f t="shared" si="2"/>
        <v>53000</v>
      </c>
      <c r="O25" s="117">
        <f t="shared" si="3"/>
        <v>47500</v>
      </c>
    </row>
    <row r="26" spans="2:15" ht="12.75">
      <c r="B26" s="120"/>
      <c r="C26" s="115"/>
      <c r="D26" s="116" t="s">
        <v>189</v>
      </c>
      <c r="E26" s="40"/>
      <c r="F26" s="119">
        <f>+'S-22'!F24</f>
        <v>25000</v>
      </c>
      <c r="G26" s="118">
        <f>+'S-22'!G24</f>
        <v>20000</v>
      </c>
      <c r="H26" s="119">
        <f>+'INS BS'!P27</f>
        <v>25000</v>
      </c>
      <c r="I26" s="123">
        <f>+'INS BS'!Q27</f>
        <v>15000</v>
      </c>
      <c r="J26" s="38"/>
      <c r="K26" s="39"/>
      <c r="L26" s="119"/>
      <c r="M26" s="118"/>
      <c r="N26" s="119">
        <f t="shared" si="2"/>
        <v>50000</v>
      </c>
      <c r="O26" s="117">
        <f t="shared" si="3"/>
        <v>35000</v>
      </c>
    </row>
    <row r="27" spans="2:15" ht="12.75">
      <c r="B27" s="36"/>
      <c r="C27" s="115"/>
      <c r="D27" s="116"/>
      <c r="E27" s="40"/>
      <c r="F27" s="119"/>
      <c r="G27" s="118"/>
      <c r="H27" s="119"/>
      <c r="I27" s="118"/>
      <c r="J27" s="38"/>
      <c r="K27" s="39"/>
      <c r="L27" s="119"/>
      <c r="M27" s="118"/>
      <c r="N27" s="119"/>
      <c r="O27" s="117"/>
    </row>
    <row r="28" spans="2:15" ht="13.5" thickBot="1">
      <c r="B28" s="120" t="s">
        <v>164</v>
      </c>
      <c r="C28" s="115"/>
      <c r="D28" s="116"/>
      <c r="E28" s="40"/>
      <c r="F28" s="124">
        <f aca="true" t="shared" si="4" ref="F28:M28">+SUM(F15:F27)</f>
        <v>9256203.2</v>
      </c>
      <c r="G28" s="125">
        <f t="shared" si="4"/>
        <v>8548448</v>
      </c>
      <c r="H28" s="124">
        <f t="shared" si="4"/>
        <v>98139263.15</v>
      </c>
      <c r="I28" s="125">
        <f t="shared" si="4"/>
        <v>102153854</v>
      </c>
      <c r="J28" s="124">
        <f t="shared" si="4"/>
        <v>1250000</v>
      </c>
      <c r="K28" s="125">
        <f t="shared" si="4"/>
        <v>600000</v>
      </c>
      <c r="L28" s="124">
        <f t="shared" si="4"/>
        <v>0</v>
      </c>
      <c r="M28" s="125">
        <f t="shared" si="4"/>
        <v>0</v>
      </c>
      <c r="N28" s="124">
        <f>SUM(N15:N27)</f>
        <v>108645466.35000001</v>
      </c>
      <c r="O28" s="51">
        <f>+SUM(O15:O27)</f>
        <v>111302302</v>
      </c>
    </row>
    <row r="29" spans="2:15" ht="13.5" thickTop="1">
      <c r="B29" s="114"/>
      <c r="C29" s="115"/>
      <c r="D29" s="116"/>
      <c r="E29" s="40"/>
      <c r="F29" s="119"/>
      <c r="G29" s="118"/>
      <c r="H29" s="119"/>
      <c r="I29" s="118"/>
      <c r="J29" s="38"/>
      <c r="K29" s="39"/>
      <c r="L29" s="119"/>
      <c r="M29" s="118"/>
      <c r="N29" s="119"/>
      <c r="O29" s="117"/>
    </row>
    <row r="30" spans="2:15" ht="15">
      <c r="B30" s="259" t="s">
        <v>163</v>
      </c>
      <c r="C30" s="127"/>
      <c r="D30" s="128"/>
      <c r="E30" s="40"/>
      <c r="F30" s="119"/>
      <c r="G30" s="118"/>
      <c r="H30" s="119"/>
      <c r="I30" s="118"/>
      <c r="J30" s="38"/>
      <c r="K30" s="39"/>
      <c r="L30" s="119"/>
      <c r="M30" s="118"/>
      <c r="N30" s="119"/>
      <c r="O30" s="117"/>
    </row>
    <row r="31" spans="2:15" ht="12.75">
      <c r="B31" s="126"/>
      <c r="C31" s="130" t="s">
        <v>184</v>
      </c>
      <c r="D31" s="40"/>
      <c r="E31" s="40"/>
      <c r="F31" s="119"/>
      <c r="G31" s="118"/>
      <c r="H31" s="119"/>
      <c r="I31" s="118"/>
      <c r="J31" s="38"/>
      <c r="K31" s="39"/>
      <c r="L31" s="119"/>
      <c r="M31" s="118"/>
      <c r="N31" s="119"/>
      <c r="O31" s="117"/>
    </row>
    <row r="32" spans="2:15" ht="12.75">
      <c r="B32" s="126"/>
      <c r="C32" s="130"/>
      <c r="D32" s="93" t="s">
        <v>369</v>
      </c>
      <c r="E32" s="40"/>
      <c r="F32" s="119"/>
      <c r="G32" s="118"/>
      <c r="H32" s="119"/>
      <c r="I32" s="118"/>
      <c r="J32" s="38"/>
      <c r="K32" s="39"/>
      <c r="L32" s="119"/>
      <c r="M32" s="118"/>
      <c r="N32" s="119"/>
      <c r="O32" s="117"/>
    </row>
    <row r="33" spans="2:15" ht="12.75">
      <c r="B33" s="126"/>
      <c r="C33" s="39"/>
      <c r="D33" s="40"/>
      <c r="E33" s="40" t="s">
        <v>174</v>
      </c>
      <c r="F33" s="119">
        <f>+'S-22'!F31</f>
        <v>914948</v>
      </c>
      <c r="G33" s="118">
        <f>+'S-22'!G31</f>
        <v>1000000</v>
      </c>
      <c r="H33" s="119">
        <f>+'INS BS'!P34</f>
        <v>99565725</v>
      </c>
      <c r="I33" s="118">
        <f>+'INS BS'!Q34</f>
        <v>115450000</v>
      </c>
      <c r="J33" s="38"/>
      <c r="K33" s="39"/>
      <c r="L33" s="119"/>
      <c r="M33" s="118"/>
      <c r="N33" s="119">
        <f aca="true" t="shared" si="5" ref="N33:O36">+F33+H33+J33+L33</f>
        <v>100480673</v>
      </c>
      <c r="O33" s="117">
        <f t="shared" si="5"/>
        <v>116450000</v>
      </c>
    </row>
    <row r="34" spans="2:15" ht="12.75">
      <c r="B34" s="126"/>
      <c r="C34" s="39"/>
      <c r="D34" s="40"/>
      <c r="E34" s="40" t="s">
        <v>191</v>
      </c>
      <c r="F34" s="119">
        <f>+'S-22'!F32</f>
        <v>0</v>
      </c>
      <c r="G34" s="118">
        <f>+'S-22'!G32</f>
        <v>150000</v>
      </c>
      <c r="H34" s="119">
        <f>+'INS BS'!P35</f>
        <v>2200000</v>
      </c>
      <c r="I34" s="118">
        <f>+'INS BS'!Q35</f>
        <v>1765000</v>
      </c>
      <c r="J34" s="38"/>
      <c r="K34" s="39"/>
      <c r="L34" s="119"/>
      <c r="M34" s="118"/>
      <c r="N34" s="119">
        <f t="shared" si="5"/>
        <v>2200000</v>
      </c>
      <c r="O34" s="117">
        <f t="shared" si="5"/>
        <v>1915000</v>
      </c>
    </row>
    <row r="35" spans="2:15" ht="12.75">
      <c r="B35" s="126"/>
      <c r="C35" s="39"/>
      <c r="D35" s="40"/>
      <c r="E35" s="40" t="s">
        <v>192</v>
      </c>
      <c r="F35" s="119">
        <f>+'S-22'!F33</f>
        <v>0</v>
      </c>
      <c r="G35" s="118">
        <f>+'S-22'!G33</f>
        <v>200000</v>
      </c>
      <c r="H35" s="119">
        <f>+'INS BS'!P36</f>
        <v>500000</v>
      </c>
      <c r="I35" s="118">
        <f>+'INS BS'!Q36</f>
        <v>1000000</v>
      </c>
      <c r="J35" s="38"/>
      <c r="K35" s="39"/>
      <c r="L35" s="119"/>
      <c r="M35" s="118"/>
      <c r="N35" s="119">
        <f t="shared" si="5"/>
        <v>500000</v>
      </c>
      <c r="O35" s="117">
        <f t="shared" si="5"/>
        <v>1200000</v>
      </c>
    </row>
    <row r="36" spans="2:15" ht="12.75">
      <c r="B36" s="126"/>
      <c r="C36" s="39"/>
      <c r="D36" s="40"/>
      <c r="E36" s="40" t="s">
        <v>193</v>
      </c>
      <c r="F36" s="119">
        <f>+'S-22'!F34</f>
        <v>91494.8</v>
      </c>
      <c r="G36" s="118">
        <f>+'S-22'!G34</f>
        <v>35052</v>
      </c>
      <c r="H36" s="119">
        <f>+'INS BS'!P37</f>
        <v>10111572.5</v>
      </c>
      <c r="I36" s="118">
        <f>+'INS BS'!Q37</f>
        <v>16649275</v>
      </c>
      <c r="J36" s="38"/>
      <c r="K36" s="39"/>
      <c r="L36" s="119"/>
      <c r="M36" s="118"/>
      <c r="N36" s="119">
        <f t="shared" si="5"/>
        <v>10203067.3</v>
      </c>
      <c r="O36" s="117">
        <f t="shared" si="5"/>
        <v>16684327</v>
      </c>
    </row>
    <row r="37" spans="2:15" ht="12.75">
      <c r="B37" s="126"/>
      <c r="C37" s="256"/>
      <c r="D37" s="258"/>
      <c r="E37" s="40" t="s">
        <v>194</v>
      </c>
      <c r="F37" s="119">
        <f aca="true" t="shared" si="6" ref="F37:O37">+F33+F34-F35-F36</f>
        <v>823453.2</v>
      </c>
      <c r="G37" s="118">
        <f t="shared" si="6"/>
        <v>914948</v>
      </c>
      <c r="H37" s="119">
        <f t="shared" si="6"/>
        <v>91154152.5</v>
      </c>
      <c r="I37" s="118">
        <f>+I33+I34-I35-I36</f>
        <v>99565725</v>
      </c>
      <c r="J37" s="119">
        <f t="shared" si="6"/>
        <v>0</v>
      </c>
      <c r="K37" s="118">
        <f t="shared" si="6"/>
        <v>0</v>
      </c>
      <c r="L37" s="119">
        <f t="shared" si="6"/>
        <v>0</v>
      </c>
      <c r="M37" s="118">
        <f t="shared" si="6"/>
        <v>0</v>
      </c>
      <c r="N37" s="119">
        <f t="shared" si="6"/>
        <v>91977605.7</v>
      </c>
      <c r="O37" s="117">
        <f t="shared" si="6"/>
        <v>100480673</v>
      </c>
    </row>
    <row r="38" spans="2:15" ht="12.75">
      <c r="B38" s="126"/>
      <c r="D38" s="40"/>
      <c r="F38" s="119"/>
      <c r="G38" s="118"/>
      <c r="H38" s="119"/>
      <c r="I38" s="118"/>
      <c r="J38" s="119"/>
      <c r="K38" s="118"/>
      <c r="L38" s="119"/>
      <c r="M38" s="118"/>
      <c r="N38" s="119"/>
      <c r="O38" s="117"/>
    </row>
    <row r="39" spans="2:15" ht="12.75">
      <c r="B39" s="126"/>
      <c r="C39" s="39"/>
      <c r="D39" s="40" t="s">
        <v>368</v>
      </c>
      <c r="E39" s="40"/>
      <c r="F39" s="119">
        <f>+'S-22'!F37</f>
        <v>4100000</v>
      </c>
      <c r="G39" s="118">
        <f>+'S-22'!G37</f>
        <v>3975000</v>
      </c>
      <c r="H39" s="119">
        <f>+'INS BS'!P40</f>
        <v>14650000</v>
      </c>
      <c r="I39" s="118">
        <f>+'INS BS'!Q40</f>
        <v>4000000</v>
      </c>
      <c r="J39" s="119"/>
      <c r="K39" s="118"/>
      <c r="L39" s="119"/>
      <c r="M39" s="118"/>
      <c r="N39" s="119">
        <f aca="true" t="shared" si="7" ref="N39:O41">+F39+H39+J39+L39</f>
        <v>18750000</v>
      </c>
      <c r="O39" s="117">
        <f t="shared" si="7"/>
        <v>7975000</v>
      </c>
    </row>
    <row r="40" spans="2:15" ht="12.75">
      <c r="B40" s="126"/>
      <c r="D40" s="40" t="s">
        <v>101</v>
      </c>
      <c r="E40" s="40"/>
      <c r="F40" s="119"/>
      <c r="G40" s="118"/>
      <c r="H40" s="119">
        <f>+'INS BS'!P41</f>
        <v>0</v>
      </c>
      <c r="I40" s="118">
        <f>+'INS BS'!Q41</f>
        <v>0</v>
      </c>
      <c r="J40" s="119"/>
      <c r="K40" s="118"/>
      <c r="L40" s="119"/>
      <c r="M40" s="118"/>
      <c r="N40" s="119">
        <f t="shared" si="7"/>
        <v>0</v>
      </c>
      <c r="O40" s="117">
        <f t="shared" si="7"/>
        <v>0</v>
      </c>
    </row>
    <row r="41" spans="2:15" ht="12.75">
      <c r="B41" s="126"/>
      <c r="D41" s="40" t="s">
        <v>362</v>
      </c>
      <c r="E41" s="40"/>
      <c r="F41" s="119">
        <f>+'S-22'!F40+'S-22'!F43+'S-22'!F44+'S-22'!F46+'S-22'!F47</f>
        <v>3940000</v>
      </c>
      <c r="G41" s="119">
        <f>+'S-22'!G40+'S-22'!G43+'S-22'!G44+'S-22'!G46+'S-22'!G47</f>
        <v>3300000</v>
      </c>
      <c r="H41" s="119"/>
      <c r="I41" s="118"/>
      <c r="J41" s="119"/>
      <c r="K41" s="118"/>
      <c r="L41" s="119"/>
      <c r="M41" s="118"/>
      <c r="N41" s="119">
        <f t="shared" si="7"/>
        <v>3940000</v>
      </c>
      <c r="O41" s="117">
        <f t="shared" si="7"/>
        <v>3300000</v>
      </c>
    </row>
    <row r="42" spans="2:15" ht="12.75">
      <c r="B42" s="126"/>
      <c r="D42" s="40" t="s">
        <v>187</v>
      </c>
      <c r="E42" s="40"/>
      <c r="F42" s="119">
        <f>+'S-22'!F48</f>
        <v>250000</v>
      </c>
      <c r="G42" s="119">
        <f>+'S-22'!G48</f>
        <v>249500</v>
      </c>
      <c r="H42" s="119">
        <f>+'INS BS'!P42</f>
        <v>4640000</v>
      </c>
      <c r="I42" s="118">
        <f>+'INS BS'!Q42</f>
        <v>5850000</v>
      </c>
      <c r="J42" s="119"/>
      <c r="K42" s="118"/>
      <c r="L42" s="119"/>
      <c r="M42" s="118"/>
      <c r="N42" s="119">
        <f>+F42+H42+J42+L42</f>
        <v>4890000</v>
      </c>
      <c r="O42" s="117">
        <f>+G42+I42+K42+M42</f>
        <v>6099500</v>
      </c>
    </row>
    <row r="43" spans="2:15" ht="12.75">
      <c r="B43" s="36"/>
      <c r="C43" s="130" t="s">
        <v>185</v>
      </c>
      <c r="D43" s="40"/>
      <c r="E43" s="40"/>
      <c r="F43" s="119"/>
      <c r="G43" s="118"/>
      <c r="H43" s="119"/>
      <c r="I43" s="118"/>
      <c r="J43" s="119"/>
      <c r="K43" s="118"/>
      <c r="L43" s="119"/>
      <c r="M43" s="118"/>
      <c r="N43" s="119"/>
      <c r="O43" s="117"/>
    </row>
    <row r="44" spans="2:15" ht="12.75">
      <c r="B44" s="36"/>
      <c r="C44" s="39"/>
      <c r="D44" s="40" t="s">
        <v>166</v>
      </c>
      <c r="E44" s="40"/>
      <c r="F44" s="119"/>
      <c r="G44" s="118"/>
      <c r="H44" s="119">
        <f>+'INS BS'!P45</f>
        <v>9250000</v>
      </c>
      <c r="I44" s="118">
        <f>+'INS BS'!Q45</f>
        <v>3208633</v>
      </c>
      <c r="J44" s="119"/>
      <c r="K44" s="118"/>
      <c r="L44" s="119"/>
      <c r="M44" s="118"/>
      <c r="N44" s="119">
        <f aca="true" t="shared" si="8" ref="N44:O47">+F44+H44+J44+L44</f>
        <v>9250000</v>
      </c>
      <c r="O44" s="117">
        <f t="shared" si="8"/>
        <v>3208633</v>
      </c>
    </row>
    <row r="45" spans="2:15" ht="12.75">
      <c r="B45" s="36"/>
      <c r="D45" s="40" t="s">
        <v>186</v>
      </c>
      <c r="E45" s="40"/>
      <c r="F45" s="119">
        <f>+'S-22'!F50</f>
        <v>70000</v>
      </c>
      <c r="G45" s="118">
        <f>+'S-22'!G50</f>
        <v>87500</v>
      </c>
      <c r="H45" s="119">
        <f>+'INS BS'!P46</f>
        <v>1565000</v>
      </c>
      <c r="I45" s="118">
        <f>+'INS BS'!Q46</f>
        <v>3210000</v>
      </c>
      <c r="J45" s="119"/>
      <c r="K45" s="118"/>
      <c r="L45" s="119"/>
      <c r="M45" s="118"/>
      <c r="N45" s="119">
        <f t="shared" si="8"/>
        <v>1635000</v>
      </c>
      <c r="O45" s="117">
        <f t="shared" si="8"/>
        <v>3297500</v>
      </c>
    </row>
    <row r="46" spans="2:15" ht="12.75">
      <c r="B46" s="36"/>
      <c r="D46" s="40" t="s">
        <v>389</v>
      </c>
      <c r="E46" s="40"/>
      <c r="F46" s="119">
        <f>+'S-22'!F51</f>
        <v>8258</v>
      </c>
      <c r="G46" s="118">
        <f>+'S-22'!G51</f>
        <v>18507</v>
      </c>
      <c r="H46" s="119">
        <f>+'INS BS'!P47</f>
        <v>678672</v>
      </c>
      <c r="I46" s="118">
        <f>+'INS BS'!Q47</f>
        <v>1003380</v>
      </c>
      <c r="J46" s="119">
        <v>1250000</v>
      </c>
      <c r="K46" s="118">
        <v>600000</v>
      </c>
      <c r="L46" s="119"/>
      <c r="M46" s="118"/>
      <c r="N46" s="119">
        <f t="shared" si="8"/>
        <v>1936930</v>
      </c>
      <c r="O46" s="117">
        <f t="shared" si="8"/>
        <v>1621887</v>
      </c>
    </row>
    <row r="47" spans="2:15" ht="12.75">
      <c r="B47" s="36"/>
      <c r="C47" s="39"/>
      <c r="D47" s="40" t="s">
        <v>390</v>
      </c>
      <c r="E47" s="40"/>
      <c r="F47" s="119">
        <f>+'S-22'!F52</f>
        <v>64492</v>
      </c>
      <c r="G47" s="118">
        <f>+'S-22'!G52</f>
        <v>2993</v>
      </c>
      <c r="H47" s="119">
        <f>+'INS BS'!P48</f>
        <v>84186.65</v>
      </c>
      <c r="I47" s="118">
        <f>+'INS BS'!Q48</f>
        <v>100116</v>
      </c>
      <c r="J47" s="119"/>
      <c r="K47" s="118"/>
      <c r="L47" s="119"/>
      <c r="M47" s="118"/>
      <c r="N47" s="119">
        <f t="shared" si="8"/>
        <v>148678.65</v>
      </c>
      <c r="O47" s="117">
        <f t="shared" si="8"/>
        <v>103109</v>
      </c>
    </row>
    <row r="48" spans="2:15" ht="12.75">
      <c r="B48" s="36"/>
      <c r="C48" s="39"/>
      <c r="D48" s="40"/>
      <c r="E48" s="40"/>
      <c r="F48" s="119"/>
      <c r="G48" s="118"/>
      <c r="H48" s="119"/>
      <c r="I48" s="118"/>
      <c r="J48" s="38"/>
      <c r="K48" s="39"/>
      <c r="L48" s="119"/>
      <c r="M48" s="118"/>
      <c r="N48" s="119"/>
      <c r="O48" s="117"/>
    </row>
    <row r="49" spans="2:15" ht="13.5" thickBot="1">
      <c r="B49" s="126" t="s">
        <v>167</v>
      </c>
      <c r="C49" s="127"/>
      <c r="D49" s="128"/>
      <c r="E49" s="40"/>
      <c r="F49" s="124">
        <f aca="true" t="shared" si="9" ref="F49:N49">SUM(F37:F48)</f>
        <v>9256203.2</v>
      </c>
      <c r="G49" s="131">
        <f t="shared" si="9"/>
        <v>8548448</v>
      </c>
      <c r="H49" s="124">
        <f t="shared" si="9"/>
        <v>122022011.15</v>
      </c>
      <c r="I49" s="131">
        <f t="shared" si="9"/>
        <v>116937854</v>
      </c>
      <c r="J49" s="43">
        <f t="shared" si="9"/>
        <v>1250000</v>
      </c>
      <c r="K49" s="44">
        <f t="shared" si="9"/>
        <v>600000</v>
      </c>
      <c r="L49" s="124">
        <f t="shared" si="9"/>
        <v>0</v>
      </c>
      <c r="M49" s="131">
        <f t="shared" si="9"/>
        <v>0</v>
      </c>
      <c r="N49" s="124">
        <f t="shared" si="9"/>
        <v>132528214.35000001</v>
      </c>
      <c r="O49" s="51">
        <f>+SUM(O37:O47)</f>
        <v>126086302</v>
      </c>
    </row>
    <row r="50" spans="2:15" ht="14.25" thickBot="1" thickTop="1">
      <c r="B50" s="248"/>
      <c r="C50" s="249"/>
      <c r="D50" s="250"/>
      <c r="E50" s="267"/>
      <c r="F50" s="150">
        <f aca="true" t="shared" si="10" ref="F50:O50">+F28-F49</f>
        <v>0</v>
      </c>
      <c r="G50" s="151">
        <f t="shared" si="10"/>
        <v>0</v>
      </c>
      <c r="H50" s="150">
        <f t="shared" si="10"/>
        <v>-23882748</v>
      </c>
      <c r="I50" s="151">
        <f t="shared" si="10"/>
        <v>-14784000</v>
      </c>
      <c r="J50" s="150">
        <f t="shared" si="10"/>
        <v>0</v>
      </c>
      <c r="K50" s="151">
        <f t="shared" si="10"/>
        <v>0</v>
      </c>
      <c r="L50" s="150">
        <f t="shared" si="10"/>
        <v>0</v>
      </c>
      <c r="M50" s="151">
        <f t="shared" si="10"/>
        <v>0</v>
      </c>
      <c r="N50" s="150">
        <f t="shared" si="10"/>
        <v>-23882748</v>
      </c>
      <c r="O50" s="245">
        <f t="shared" si="10"/>
        <v>-14784000</v>
      </c>
    </row>
    <row r="51" spans="3:4" ht="13.5" thickTop="1">
      <c r="C51" s="141"/>
      <c r="D51" s="141"/>
    </row>
    <row r="52" spans="3:4" ht="12.75">
      <c r="C52" s="141"/>
      <c r="D52" s="141"/>
    </row>
  </sheetData>
  <sheetProtection/>
  <mergeCells count="10">
    <mergeCell ref="B2:O2"/>
    <mergeCell ref="B3:O3"/>
    <mergeCell ref="B6:E8"/>
    <mergeCell ref="F6:G7"/>
    <mergeCell ref="H6:M6"/>
    <mergeCell ref="N6:O7"/>
    <mergeCell ref="H7:I7"/>
    <mergeCell ref="J7:K7"/>
    <mergeCell ref="L7:M7"/>
    <mergeCell ref="L4:M4"/>
  </mergeCells>
  <printOptions/>
  <pageMargins left="0.2" right="0.17" top="0.23" bottom="0.19" header="0.18" footer="0.16"/>
  <pageSetup horizontalDpi="600" verticalDpi="6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P2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7109375" style="65" customWidth="1"/>
    <col min="2" max="2" width="1.8515625" style="65" customWidth="1"/>
    <col min="3" max="3" width="2.421875" style="65" customWidth="1"/>
    <col min="4" max="4" width="31.28125" style="65" customWidth="1"/>
    <col min="5" max="5" width="11.8515625" style="65" bestFit="1" customWidth="1"/>
    <col min="6" max="6" width="12.8515625" style="65" bestFit="1" customWidth="1"/>
    <col min="7" max="7" width="11.28125" style="65" customWidth="1"/>
    <col min="8" max="8" width="10.28125" style="65" customWidth="1"/>
    <col min="9" max="9" width="11.28125" style="65" customWidth="1"/>
    <col min="10" max="10" width="10.28125" style="65" customWidth="1"/>
    <col min="11" max="11" width="11.28125" style="65" customWidth="1"/>
    <col min="12" max="12" width="10.28125" style="65" customWidth="1"/>
    <col min="13" max="14" width="11.7109375" style="65" customWidth="1"/>
    <col min="15" max="15" width="14.00390625" style="65" customWidth="1"/>
    <col min="16" max="16" width="13.140625" style="65" customWidth="1"/>
    <col min="17" max="17" width="1.421875" style="65" customWidth="1"/>
    <col min="18" max="16384" width="9.140625" style="65" customWidth="1"/>
  </cols>
  <sheetData>
    <row r="2" spans="4:15" ht="15" customHeight="1">
      <c r="D2" s="166" t="str">
        <f>+'GEN INFO'!E18</f>
        <v>ABC INSTITUTE OF TECHNOLOGY &amp; SCIENCE</v>
      </c>
      <c r="I2" s="66"/>
      <c r="J2" s="66"/>
      <c r="K2" s="66"/>
      <c r="L2" s="66"/>
      <c r="M2" s="66"/>
      <c r="O2" s="66"/>
    </row>
    <row r="3" spans="4:15" ht="15" customHeight="1">
      <c r="D3" s="166"/>
      <c r="I3" s="66"/>
      <c r="J3" s="66"/>
      <c r="K3" s="66"/>
      <c r="L3" s="66"/>
      <c r="M3" s="66"/>
      <c r="N3" s="167" t="s">
        <v>139</v>
      </c>
      <c r="O3" s="66"/>
    </row>
    <row r="4" spans="4:15" ht="15" customHeight="1">
      <c r="D4" s="166"/>
      <c r="I4" s="66"/>
      <c r="J4" s="66"/>
      <c r="K4" s="66"/>
      <c r="L4" s="66"/>
      <c r="M4" s="66"/>
      <c r="N4" s="336"/>
      <c r="O4" s="66"/>
    </row>
    <row r="5" spans="2:16" ht="18">
      <c r="B5" s="703" t="s">
        <v>269</v>
      </c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</row>
    <row r="6" spans="2:15" ht="12.75">
      <c r="B6" s="168"/>
      <c r="C6" s="169"/>
      <c r="D6" s="169"/>
      <c r="E6" s="169"/>
      <c r="F6" s="169"/>
      <c r="G6" s="169"/>
      <c r="H6" s="169"/>
      <c r="O6" s="67" t="str">
        <f>+'S-1'!Q6</f>
        <v>AMOUNT IN RUPEES</v>
      </c>
    </row>
    <row r="7" spans="2:15" ht="13.5" thickBot="1">
      <c r="B7" s="168"/>
      <c r="C7" s="169"/>
      <c r="D7" s="169"/>
      <c r="E7" s="169"/>
      <c r="F7" s="169" t="s">
        <v>263</v>
      </c>
      <c r="G7" s="169"/>
      <c r="H7" s="472" t="str">
        <f>+'S-1'!G6</f>
        <v>AITS</v>
      </c>
      <c r="O7" s="67"/>
    </row>
    <row r="8" spans="2:16" ht="15" customHeight="1" thickBot="1" thickTop="1">
      <c r="B8" s="710"/>
      <c r="C8" s="711"/>
      <c r="D8" s="712"/>
      <c r="E8" s="724" t="s">
        <v>113</v>
      </c>
      <c r="F8" s="725"/>
      <c r="G8" s="725"/>
      <c r="H8" s="725"/>
      <c r="I8" s="725"/>
      <c r="J8" s="725"/>
      <c r="K8" s="725"/>
      <c r="L8" s="725"/>
      <c r="M8" s="725"/>
      <c r="N8" s="726"/>
      <c r="O8" s="704" t="s">
        <v>157</v>
      </c>
      <c r="P8" s="705"/>
    </row>
    <row r="9" spans="2:16" ht="15" customHeight="1" thickTop="1">
      <c r="B9" s="713"/>
      <c r="C9" s="714"/>
      <c r="D9" s="715"/>
      <c r="E9" s="719" t="str">
        <f>+'S-1'!D12</f>
        <v> B.TECH</v>
      </c>
      <c r="F9" s="720"/>
      <c r="G9" s="721" t="str">
        <f>+'S-1'!D46</f>
        <v> M.TECH</v>
      </c>
      <c r="H9" s="722"/>
      <c r="I9" s="719" t="str">
        <f>+'S-1'!D54</f>
        <v>MCA</v>
      </c>
      <c r="J9" s="720"/>
      <c r="K9" s="721" t="str">
        <f>+'S-1'!D63</f>
        <v>MBA</v>
      </c>
      <c r="L9" s="722"/>
      <c r="M9" s="719" t="str">
        <f>+'S-1'!D69</f>
        <v>OTHERS IF ANY</v>
      </c>
      <c r="N9" s="723"/>
      <c r="O9" s="706"/>
      <c r="P9" s="707"/>
    </row>
    <row r="10" spans="2:16" ht="48.75" thickBot="1">
      <c r="B10" s="716"/>
      <c r="C10" s="717"/>
      <c r="D10" s="718"/>
      <c r="E10" s="97" t="str">
        <f>+'I&amp;E - INST'!F8</f>
        <v>FOR THE YEAR ENDED 31/03/2019</v>
      </c>
      <c r="F10" s="98" t="str">
        <f>+'I&amp;E - INST'!G8</f>
        <v>FOR THE YEAR ENDED 31/03/2018</v>
      </c>
      <c r="G10" s="170" t="str">
        <f aca="true" t="shared" si="0" ref="G10:P10">+E10</f>
        <v>FOR THE YEAR ENDED 31/03/2019</v>
      </c>
      <c r="H10" s="171" t="str">
        <f t="shared" si="0"/>
        <v>FOR THE YEAR ENDED 31/03/2018</v>
      </c>
      <c r="I10" s="172" t="str">
        <f t="shared" si="0"/>
        <v>FOR THE YEAR ENDED 31/03/2019</v>
      </c>
      <c r="J10" s="173" t="str">
        <f t="shared" si="0"/>
        <v>FOR THE YEAR ENDED 31/03/2018</v>
      </c>
      <c r="K10" s="174" t="str">
        <f t="shared" si="0"/>
        <v>FOR THE YEAR ENDED 31/03/2019</v>
      </c>
      <c r="L10" s="175" t="str">
        <f t="shared" si="0"/>
        <v>FOR THE YEAR ENDED 31/03/2018</v>
      </c>
      <c r="M10" s="176" t="str">
        <f t="shared" si="0"/>
        <v>FOR THE YEAR ENDED 31/03/2019</v>
      </c>
      <c r="N10" s="175" t="str">
        <f t="shared" si="0"/>
        <v>FOR THE YEAR ENDED 31/03/2018</v>
      </c>
      <c r="O10" s="172" t="str">
        <f t="shared" si="0"/>
        <v>FOR THE YEAR ENDED 31/03/2019</v>
      </c>
      <c r="P10" s="177" t="str">
        <f t="shared" si="0"/>
        <v>FOR THE YEAR ENDED 31/03/2018</v>
      </c>
    </row>
    <row r="11" spans="2:16" ht="13.5" thickTop="1">
      <c r="B11" s="178"/>
      <c r="C11" s="179"/>
      <c r="D11" s="180"/>
      <c r="E11" s="181"/>
      <c r="F11" s="146"/>
      <c r="G11" s="182"/>
      <c r="H11" s="183"/>
      <c r="I11" s="181"/>
      <c r="J11" s="146"/>
      <c r="K11" s="182"/>
      <c r="L11" s="183"/>
      <c r="M11" s="181"/>
      <c r="N11" s="183"/>
      <c r="O11" s="181"/>
      <c r="P11" s="184"/>
    </row>
    <row r="12" spans="2:16" ht="12.75">
      <c r="B12" s="178"/>
      <c r="C12" s="185" t="s">
        <v>35</v>
      </c>
      <c r="D12" s="169"/>
      <c r="E12" s="181">
        <v>27569</v>
      </c>
      <c r="F12" s="146">
        <v>750000</v>
      </c>
      <c r="G12" s="182">
        <v>0</v>
      </c>
      <c r="H12" s="183">
        <v>25000</v>
      </c>
      <c r="I12" s="181">
        <v>0</v>
      </c>
      <c r="J12" s="146">
        <v>30000</v>
      </c>
      <c r="K12" s="182">
        <v>0</v>
      </c>
      <c r="L12" s="183">
        <v>30000</v>
      </c>
      <c r="M12" s="181">
        <v>0</v>
      </c>
      <c r="N12" s="183">
        <v>3000</v>
      </c>
      <c r="O12" s="181">
        <f aca="true" t="shared" si="1" ref="O12:P20">+E12+G12+I12+K12+M12</f>
        <v>27569</v>
      </c>
      <c r="P12" s="184">
        <f t="shared" si="1"/>
        <v>838000</v>
      </c>
    </row>
    <row r="13" spans="2:16" ht="12.75">
      <c r="B13" s="178"/>
      <c r="C13" s="185" t="s">
        <v>37</v>
      </c>
      <c r="D13" s="169"/>
      <c r="E13" s="181"/>
      <c r="F13" s="146"/>
      <c r="G13" s="182"/>
      <c r="H13" s="183"/>
      <c r="I13" s="181"/>
      <c r="J13" s="146"/>
      <c r="K13" s="182"/>
      <c r="L13" s="183"/>
      <c r="M13" s="181"/>
      <c r="N13" s="183"/>
      <c r="O13" s="181">
        <f t="shared" si="1"/>
        <v>0</v>
      </c>
      <c r="P13" s="184">
        <f t="shared" si="1"/>
        <v>0</v>
      </c>
    </row>
    <row r="14" spans="2:16" ht="12.75">
      <c r="B14" s="178"/>
      <c r="C14" s="185" t="s">
        <v>36</v>
      </c>
      <c r="D14" s="169"/>
      <c r="E14" s="181">
        <v>235358</v>
      </c>
      <c r="F14" s="146">
        <v>250000</v>
      </c>
      <c r="G14" s="182">
        <v>0</v>
      </c>
      <c r="H14" s="183">
        <v>15000</v>
      </c>
      <c r="I14" s="181">
        <v>0</v>
      </c>
      <c r="J14" s="146">
        <v>25000</v>
      </c>
      <c r="K14" s="182">
        <v>0</v>
      </c>
      <c r="L14" s="183">
        <v>25000</v>
      </c>
      <c r="M14" s="181">
        <v>0</v>
      </c>
      <c r="N14" s="183">
        <v>2500</v>
      </c>
      <c r="O14" s="181">
        <f t="shared" si="1"/>
        <v>235358</v>
      </c>
      <c r="P14" s="184">
        <f t="shared" si="1"/>
        <v>317500</v>
      </c>
    </row>
    <row r="15" spans="2:16" ht="12.75">
      <c r="B15" s="178"/>
      <c r="C15" s="185" t="s">
        <v>40</v>
      </c>
      <c r="D15" s="169"/>
      <c r="E15" s="181"/>
      <c r="F15" s="146"/>
      <c r="G15" s="182"/>
      <c r="H15" s="183"/>
      <c r="I15" s="181"/>
      <c r="J15" s="146"/>
      <c r="K15" s="182"/>
      <c r="L15" s="183"/>
      <c r="M15" s="181"/>
      <c r="N15" s="183"/>
      <c r="O15" s="181">
        <f t="shared" si="1"/>
        <v>0</v>
      </c>
      <c r="P15" s="184">
        <f t="shared" si="1"/>
        <v>0</v>
      </c>
    </row>
    <row r="16" spans="2:16" ht="12.75">
      <c r="B16" s="178"/>
      <c r="C16" s="185" t="s">
        <v>220</v>
      </c>
      <c r="D16" s="169"/>
      <c r="E16" s="181">
        <v>463158</v>
      </c>
      <c r="F16" s="146">
        <v>300000</v>
      </c>
      <c r="G16" s="182"/>
      <c r="H16" s="183"/>
      <c r="I16" s="181"/>
      <c r="J16" s="146"/>
      <c r="K16" s="182"/>
      <c r="L16" s="183"/>
      <c r="M16" s="181"/>
      <c r="N16" s="183"/>
      <c r="O16" s="181">
        <f t="shared" si="1"/>
        <v>463158</v>
      </c>
      <c r="P16" s="184">
        <f t="shared" si="1"/>
        <v>300000</v>
      </c>
    </row>
    <row r="17" spans="2:16" ht="12.75">
      <c r="B17" s="178"/>
      <c r="C17" s="185" t="s">
        <v>221</v>
      </c>
      <c r="D17" s="169"/>
      <c r="E17" s="181">
        <v>8353</v>
      </c>
      <c r="F17" s="146"/>
      <c r="G17" s="182"/>
      <c r="H17" s="183"/>
      <c r="I17" s="181"/>
      <c r="J17" s="146"/>
      <c r="K17" s="182"/>
      <c r="L17" s="183"/>
      <c r="M17" s="181"/>
      <c r="N17" s="183"/>
      <c r="O17" s="181">
        <f t="shared" si="1"/>
        <v>8353</v>
      </c>
      <c r="P17" s="184">
        <f t="shared" si="1"/>
        <v>0</v>
      </c>
    </row>
    <row r="18" spans="2:16" ht="12.75">
      <c r="B18" s="178"/>
      <c r="C18" s="185" t="s">
        <v>376</v>
      </c>
      <c r="D18" s="169"/>
      <c r="E18" s="181"/>
      <c r="F18" s="146"/>
      <c r="G18" s="182"/>
      <c r="H18" s="183"/>
      <c r="I18" s="181"/>
      <c r="J18" s="146"/>
      <c r="K18" s="182"/>
      <c r="L18" s="183"/>
      <c r="M18" s="181"/>
      <c r="N18" s="183"/>
      <c r="O18" s="181"/>
      <c r="P18" s="184"/>
    </row>
    <row r="19" spans="2:16" ht="12.75">
      <c r="B19" s="178"/>
      <c r="C19" s="185" t="s">
        <v>526</v>
      </c>
      <c r="D19" s="169"/>
      <c r="E19" s="181"/>
      <c r="F19" s="146"/>
      <c r="G19" s="182"/>
      <c r="H19" s="183"/>
      <c r="I19" s="181"/>
      <c r="J19" s="146"/>
      <c r="K19" s="182"/>
      <c r="L19" s="183"/>
      <c r="M19" s="181"/>
      <c r="N19" s="183"/>
      <c r="O19" s="181"/>
      <c r="P19" s="184"/>
    </row>
    <row r="20" spans="2:16" ht="12.75">
      <c r="B20" s="178"/>
      <c r="C20" s="185" t="s">
        <v>41</v>
      </c>
      <c r="D20" s="169"/>
      <c r="E20" s="181">
        <v>866252.5</v>
      </c>
      <c r="F20" s="146">
        <v>400000</v>
      </c>
      <c r="G20" s="182">
        <v>533215</v>
      </c>
      <c r="H20" s="183"/>
      <c r="I20" s="181"/>
      <c r="J20" s="146"/>
      <c r="K20" s="182">
        <v>266608</v>
      </c>
      <c r="L20" s="183"/>
      <c r="M20" s="181"/>
      <c r="N20" s="183"/>
      <c r="O20" s="181">
        <f t="shared" si="1"/>
        <v>1666075.5</v>
      </c>
      <c r="P20" s="184">
        <f t="shared" si="1"/>
        <v>400000</v>
      </c>
    </row>
    <row r="21" spans="2:16" ht="12.75">
      <c r="B21" s="186"/>
      <c r="C21" s="187"/>
      <c r="D21" s="169"/>
      <c r="E21" s="181"/>
      <c r="F21" s="146"/>
      <c r="G21" s="182"/>
      <c r="H21" s="183"/>
      <c r="I21" s="181"/>
      <c r="J21" s="146"/>
      <c r="K21" s="182"/>
      <c r="L21" s="183"/>
      <c r="M21" s="181"/>
      <c r="N21" s="183"/>
      <c r="O21" s="181"/>
      <c r="P21" s="184"/>
    </row>
    <row r="22" spans="2:16" ht="15.75" customHeight="1" thickBot="1">
      <c r="B22" s="708" t="s">
        <v>50</v>
      </c>
      <c r="C22" s="709"/>
      <c r="D22" s="709"/>
      <c r="E22" s="188">
        <f>SUM(E12:E21)</f>
        <v>1600690.5</v>
      </c>
      <c r="F22" s="189">
        <f>SUM(F12:F21)</f>
        <v>1700000</v>
      </c>
      <c r="G22" s="190">
        <f aca="true" t="shared" si="2" ref="G22:P22">SUM(G12:G21)</f>
        <v>533215</v>
      </c>
      <c r="H22" s="191">
        <f t="shared" si="2"/>
        <v>40000</v>
      </c>
      <c r="I22" s="188">
        <f t="shared" si="2"/>
        <v>0</v>
      </c>
      <c r="J22" s="189">
        <f t="shared" si="2"/>
        <v>55000</v>
      </c>
      <c r="K22" s="190">
        <f t="shared" si="2"/>
        <v>266608</v>
      </c>
      <c r="L22" s="191">
        <f t="shared" si="2"/>
        <v>55000</v>
      </c>
      <c r="M22" s="188">
        <f t="shared" si="2"/>
        <v>0</v>
      </c>
      <c r="N22" s="191">
        <f t="shared" si="2"/>
        <v>5500</v>
      </c>
      <c r="O22" s="188">
        <f t="shared" si="2"/>
        <v>2400513.5</v>
      </c>
      <c r="P22" s="192">
        <f t="shared" si="2"/>
        <v>1855500</v>
      </c>
    </row>
    <row r="23" ht="13.5" thickTop="1">
      <c r="C23" s="193"/>
    </row>
  </sheetData>
  <sheetProtection/>
  <mergeCells count="10">
    <mergeCell ref="B5:P5"/>
    <mergeCell ref="O8:P9"/>
    <mergeCell ref="B22:D22"/>
    <mergeCell ref="B8:D10"/>
    <mergeCell ref="E9:F9"/>
    <mergeCell ref="G9:H9"/>
    <mergeCell ref="I9:J9"/>
    <mergeCell ref="K9:L9"/>
    <mergeCell ref="M9:N9"/>
    <mergeCell ref="E8:N8"/>
  </mergeCells>
  <printOptions gridLines="1"/>
  <pageMargins left="0.17" right="0.17" top="0.28" bottom="0.27" header="0.23" footer="0.16"/>
  <pageSetup horizontalDpi="600" verticalDpi="60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C131"/>
  <sheetViews>
    <sheetView zoomScalePageLayoutView="0" workbookViewId="0" topLeftCell="I1">
      <pane ySplit="8" topLeftCell="A18" activePane="bottomLeft" state="frozen"/>
      <selection pane="topLeft" activeCell="A1" sqref="A1"/>
      <selection pane="bottomLeft" activeCell="Z7" sqref="Z7:Z8"/>
    </sheetView>
  </sheetViews>
  <sheetFormatPr defaultColWidth="10.00390625" defaultRowHeight="15"/>
  <cols>
    <col min="1" max="1" width="9.7109375" style="194" customWidth="1"/>
    <col min="2" max="2" width="5.00390625" style="194" customWidth="1"/>
    <col min="3" max="5" width="10.00390625" style="194" customWidth="1"/>
    <col min="6" max="6" width="9.00390625" style="194" customWidth="1"/>
    <col min="7" max="7" width="10.00390625" style="194" customWidth="1"/>
    <col min="8" max="8" width="17.7109375" style="194" customWidth="1"/>
    <col min="9" max="9" width="9.140625" style="194" customWidth="1"/>
    <col min="10" max="13" width="10.00390625" style="194" customWidth="1"/>
    <col min="14" max="14" width="13.28125" style="194" customWidth="1"/>
    <col min="15" max="15" width="9.00390625" style="194" customWidth="1"/>
    <col min="16" max="16" width="9.140625" style="194" customWidth="1"/>
    <col min="17" max="17" width="10.7109375" style="194" customWidth="1"/>
    <col min="18" max="18" width="14.57421875" style="194" customWidth="1"/>
    <col min="19" max="23" width="10.00390625" style="194" customWidth="1"/>
    <col min="24" max="24" width="9.28125" style="194" customWidth="1"/>
    <col min="25" max="25" width="10.00390625" style="194" customWidth="1"/>
    <col min="26" max="26" width="12.140625" style="194" customWidth="1"/>
    <col min="27" max="29" width="10.00390625" style="194" customWidth="1"/>
    <col min="30" max="30" width="2.140625" style="194" customWidth="1"/>
    <col min="31" max="16384" width="10.00390625" style="194" customWidth="1"/>
  </cols>
  <sheetData>
    <row r="1" ht="11.25"/>
    <row r="2" ht="11.25">
      <c r="B2" s="223" t="str">
        <f>+AA4</f>
        <v>SCHEDULE - 3</v>
      </c>
    </row>
    <row r="3" spans="2:29" ht="18">
      <c r="B3" s="749" t="str">
        <f>+'S-2'!D2</f>
        <v>ABC INSTITUTE OF TECHNOLOGY &amp; SCIENCE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</row>
    <row r="4" spans="2:29" ht="15">
      <c r="B4" s="445" t="s">
        <v>491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738" t="s">
        <v>331</v>
      </c>
      <c r="AB4" s="738"/>
      <c r="AC4" s="738"/>
    </row>
    <row r="5" ht="11.25"/>
    <row r="6" spans="2:28" ht="13.5" thickBot="1">
      <c r="B6" s="427" t="s">
        <v>307</v>
      </c>
      <c r="C6" s="427"/>
      <c r="D6" s="427" t="str">
        <f>+'S-2'!E9</f>
        <v> B.TECH</v>
      </c>
      <c r="E6" s="340"/>
      <c r="H6" s="194" t="s">
        <v>391</v>
      </c>
      <c r="I6" s="371" t="str">
        <f>+'S-1'!G6</f>
        <v>AITS</v>
      </c>
      <c r="X6" s="197"/>
      <c r="Y6" s="197"/>
      <c r="Z6" s="197"/>
      <c r="AA6" s="750" t="str">
        <f>+'S-2'!O6</f>
        <v>AMOUNT IN RUPEES</v>
      </c>
      <c r="AB6" s="750"/>
    </row>
    <row r="7" spans="2:29" ht="39" customHeight="1" thickTop="1">
      <c r="B7" s="732" t="s">
        <v>232</v>
      </c>
      <c r="C7" s="727" t="s">
        <v>120</v>
      </c>
      <c r="D7" s="727" t="s">
        <v>90</v>
      </c>
      <c r="E7" s="727" t="s">
        <v>235</v>
      </c>
      <c r="F7" s="727" t="s">
        <v>95</v>
      </c>
      <c r="G7" s="727" t="s">
        <v>46</v>
      </c>
      <c r="H7" s="727" t="s">
        <v>147</v>
      </c>
      <c r="I7" s="745" t="s">
        <v>57</v>
      </c>
      <c r="J7" s="727" t="s">
        <v>351</v>
      </c>
      <c r="K7" s="747" t="s">
        <v>352</v>
      </c>
      <c r="L7" s="747" t="s">
        <v>527</v>
      </c>
      <c r="M7" s="727" t="s">
        <v>124</v>
      </c>
      <c r="N7" s="737"/>
      <c r="O7" s="737"/>
      <c r="P7" s="737"/>
      <c r="Q7" s="737"/>
      <c r="R7" s="737"/>
      <c r="S7" s="727" t="s">
        <v>128</v>
      </c>
      <c r="T7" s="736" t="s">
        <v>129</v>
      </c>
      <c r="U7" s="736"/>
      <c r="V7" s="737" t="s">
        <v>130</v>
      </c>
      <c r="W7" s="737"/>
      <c r="X7" s="727" t="s">
        <v>53</v>
      </c>
      <c r="Y7" s="727" t="s">
        <v>160</v>
      </c>
      <c r="Z7" s="739" t="s">
        <v>579</v>
      </c>
      <c r="AA7" s="741" t="s">
        <v>92</v>
      </c>
      <c r="AB7" s="741"/>
      <c r="AC7" s="742"/>
    </row>
    <row r="8" spans="2:29" ht="42.75" customHeight="1" thickBot="1">
      <c r="B8" s="733"/>
      <c r="C8" s="728"/>
      <c r="D8" s="728"/>
      <c r="E8" s="728"/>
      <c r="F8" s="728"/>
      <c r="G8" s="728"/>
      <c r="H8" s="728"/>
      <c r="I8" s="746"/>
      <c r="J8" s="728"/>
      <c r="K8" s="748"/>
      <c r="L8" s="748"/>
      <c r="M8" s="728"/>
      <c r="N8" s="217" t="s">
        <v>55</v>
      </c>
      <c r="O8" s="217" t="s">
        <v>117</v>
      </c>
      <c r="P8" s="217" t="s">
        <v>118</v>
      </c>
      <c r="Q8" s="217" t="s">
        <v>119</v>
      </c>
      <c r="R8" s="655" t="s">
        <v>39</v>
      </c>
      <c r="S8" s="728"/>
      <c r="T8" s="219" t="s">
        <v>97</v>
      </c>
      <c r="U8" s="219" t="s">
        <v>98</v>
      </c>
      <c r="V8" s="220" t="s">
        <v>97</v>
      </c>
      <c r="W8" s="219" t="s">
        <v>98</v>
      </c>
      <c r="X8" s="728"/>
      <c r="Y8" s="728"/>
      <c r="Z8" s="740"/>
      <c r="AA8" s="217" t="s">
        <v>91</v>
      </c>
      <c r="AB8" s="217" t="s">
        <v>94</v>
      </c>
      <c r="AC8" s="218" t="s">
        <v>93</v>
      </c>
    </row>
    <row r="9" spans="2:29" ht="12" thickTop="1"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  <c r="V9" s="207"/>
      <c r="W9" s="207"/>
      <c r="X9" s="206"/>
      <c r="Y9" s="206"/>
      <c r="Z9" s="206"/>
      <c r="AA9" s="208"/>
      <c r="AB9" s="208"/>
      <c r="AC9" s="209"/>
    </row>
    <row r="10" spans="2:29" ht="11.25">
      <c r="B10" s="205">
        <v>1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>
        <v>384423</v>
      </c>
      <c r="O10" s="206">
        <v>0</v>
      </c>
      <c r="P10" s="206">
        <v>0</v>
      </c>
      <c r="Q10" s="206">
        <v>0</v>
      </c>
      <c r="R10" s="206">
        <f>+N10+O10+P10+Q10</f>
        <v>384423</v>
      </c>
      <c r="S10" s="206">
        <v>150000</v>
      </c>
      <c r="T10" s="206">
        <v>25000</v>
      </c>
      <c r="U10" s="206">
        <v>25000</v>
      </c>
      <c r="V10" s="206">
        <v>25000</v>
      </c>
      <c r="W10" s="206">
        <v>25000</v>
      </c>
      <c r="X10" s="206">
        <v>25000</v>
      </c>
      <c r="Y10" s="206">
        <v>25000</v>
      </c>
      <c r="Z10" s="206">
        <f>+R10-T10-V10-X10-Y10</f>
        <v>284423</v>
      </c>
      <c r="AA10" s="208"/>
      <c r="AB10" s="208"/>
      <c r="AC10" s="209"/>
    </row>
    <row r="11" spans="2:29" ht="11.25">
      <c r="B11" s="205">
        <v>2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>
        <f>+N11+O11+P11+Q11</f>
        <v>0</v>
      </c>
      <c r="S11" s="206">
        <v>0</v>
      </c>
      <c r="T11" s="206"/>
      <c r="U11" s="207"/>
      <c r="V11" s="207"/>
      <c r="W11" s="207"/>
      <c r="X11" s="206"/>
      <c r="Y11" s="206"/>
      <c r="Z11" s="206">
        <f>+R11-T11-V11-X11-Y11</f>
        <v>0</v>
      </c>
      <c r="AA11" s="208"/>
      <c r="AB11" s="208"/>
      <c r="AC11" s="209"/>
    </row>
    <row r="12" spans="2:29" ht="11.25">
      <c r="B12" s="205">
        <v>3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>
        <f>+N12+O12+P12+Q12</f>
        <v>0</v>
      </c>
      <c r="S12" s="206">
        <v>0</v>
      </c>
      <c r="T12" s="206"/>
      <c r="U12" s="207"/>
      <c r="V12" s="207"/>
      <c r="W12" s="207"/>
      <c r="X12" s="206"/>
      <c r="Y12" s="206"/>
      <c r="Z12" s="206">
        <f>+R12-T12-V12-X12-Y12</f>
        <v>0</v>
      </c>
      <c r="AA12" s="208"/>
      <c r="AB12" s="208"/>
      <c r="AC12" s="209"/>
    </row>
    <row r="13" spans="2:29" ht="11.25">
      <c r="B13" s="205">
        <v>4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>
        <f>+N13+O13+P13+Q13</f>
        <v>0</v>
      </c>
      <c r="S13" s="206">
        <v>0</v>
      </c>
      <c r="T13" s="206"/>
      <c r="U13" s="207"/>
      <c r="V13" s="207"/>
      <c r="W13" s="207"/>
      <c r="X13" s="206"/>
      <c r="Y13" s="206"/>
      <c r="Z13" s="206">
        <f>+R13-T13-V13-X13-Y13</f>
        <v>0</v>
      </c>
      <c r="AA13" s="208"/>
      <c r="AB13" s="208"/>
      <c r="AC13" s="209"/>
    </row>
    <row r="14" spans="2:29" ht="11.25"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>
        <f>+N14+O14+P14+Q14</f>
        <v>0</v>
      </c>
      <c r="S14" s="206">
        <v>0</v>
      </c>
      <c r="T14" s="206"/>
      <c r="U14" s="207"/>
      <c r="V14" s="207"/>
      <c r="W14" s="207"/>
      <c r="X14" s="206"/>
      <c r="Y14" s="206"/>
      <c r="Z14" s="206"/>
      <c r="AA14" s="208"/>
      <c r="AB14" s="208"/>
      <c r="AC14" s="209"/>
    </row>
    <row r="15" spans="2:29" ht="15.75" customHeight="1" thickBot="1">
      <c r="B15" s="729" t="s">
        <v>50</v>
      </c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1"/>
      <c r="N15" s="210">
        <f>SUM(N10:N14)</f>
        <v>384423</v>
      </c>
      <c r="O15" s="210">
        <f aca="true" t="shared" si="0" ref="O15:Y15">SUM(O10:O14)</f>
        <v>0</v>
      </c>
      <c r="P15" s="210">
        <f t="shared" si="0"/>
        <v>0</v>
      </c>
      <c r="Q15" s="210">
        <f t="shared" si="0"/>
        <v>0</v>
      </c>
      <c r="R15" s="210">
        <f t="shared" si="0"/>
        <v>384423</v>
      </c>
      <c r="S15" s="210">
        <f t="shared" si="0"/>
        <v>150000</v>
      </c>
      <c r="T15" s="210">
        <f t="shared" si="0"/>
        <v>25000</v>
      </c>
      <c r="U15" s="210">
        <f t="shared" si="0"/>
        <v>25000</v>
      </c>
      <c r="V15" s="210">
        <f t="shared" si="0"/>
        <v>25000</v>
      </c>
      <c r="W15" s="210">
        <f t="shared" si="0"/>
        <v>25000</v>
      </c>
      <c r="X15" s="210">
        <f t="shared" si="0"/>
        <v>25000</v>
      </c>
      <c r="Y15" s="210">
        <f t="shared" si="0"/>
        <v>25000</v>
      </c>
      <c r="Z15" s="210">
        <f>SUM(Z10:Z14)</f>
        <v>284423</v>
      </c>
      <c r="AA15" s="211"/>
      <c r="AB15" s="211"/>
      <c r="AC15" s="212"/>
    </row>
    <row r="16" ht="12" thickTop="1"/>
    <row r="17" spans="2:26" ht="11.25">
      <c r="B17" s="215" t="s">
        <v>307</v>
      </c>
      <c r="C17" s="215"/>
      <c r="D17" s="215" t="str">
        <f>+'S-2'!G9</f>
        <v> M.TECH</v>
      </c>
      <c r="E17" s="215"/>
      <c r="X17" s="197"/>
      <c r="Y17" s="197"/>
      <c r="Z17" s="197"/>
    </row>
    <row r="18" spans="8:9" ht="12" thickBot="1">
      <c r="H18" s="194" t="str">
        <f>+H6</f>
        <v>CET CODE</v>
      </c>
      <c r="I18" s="371" t="str">
        <f>+I6</f>
        <v>AITS</v>
      </c>
    </row>
    <row r="19" spans="2:29" ht="41.25" customHeight="1" thickTop="1">
      <c r="B19" s="727" t="str">
        <f aca="true" t="shared" si="1" ref="B19:M19">+B7</f>
        <v>S. No.</v>
      </c>
      <c r="C19" s="727" t="str">
        <f t="shared" si="1"/>
        <v>EMPLOYEE NAME</v>
      </c>
      <c r="D19" s="727" t="str">
        <f t="shared" si="1"/>
        <v>PANo.</v>
      </c>
      <c r="E19" s="727" t="s">
        <v>235</v>
      </c>
      <c r="F19" s="727" t="str">
        <f t="shared" si="1"/>
        <v>DATE OF BIRTH</v>
      </c>
      <c r="G19" s="727" t="str">
        <f t="shared" si="1"/>
        <v>QUALIFICATION</v>
      </c>
      <c r="H19" s="727" t="str">
        <f t="shared" si="1"/>
        <v>WHETHER THE EMPLOYEE POSSESSES THE EQUIVALENT QUALIFICATION</v>
      </c>
      <c r="I19" s="727" t="str">
        <f t="shared" si="1"/>
        <v>BRANCH</v>
      </c>
      <c r="J19" s="727" t="str">
        <f t="shared" si="1"/>
        <v>DESIG-NATION</v>
      </c>
      <c r="K19" s="727" t="str">
        <f t="shared" si="1"/>
        <v>DATE OF APPOINTMENT TO DESIG-NATION</v>
      </c>
      <c r="L19" s="727" t="str">
        <f t="shared" si="1"/>
        <v>VI th PAY SCALE/ VII th PAY SCALE/ OTHERS</v>
      </c>
      <c r="M19" s="727" t="str">
        <f t="shared" si="1"/>
        <v>PAY SCALE (BAND)</v>
      </c>
      <c r="N19" s="737"/>
      <c r="O19" s="737"/>
      <c r="P19" s="737"/>
      <c r="Q19" s="737"/>
      <c r="R19" s="737"/>
      <c r="S19" s="727" t="s">
        <v>128</v>
      </c>
      <c r="T19" s="737" t="s">
        <v>129</v>
      </c>
      <c r="U19" s="737"/>
      <c r="V19" s="737" t="s">
        <v>130</v>
      </c>
      <c r="W19" s="737"/>
      <c r="X19" s="727" t="s">
        <v>53</v>
      </c>
      <c r="Y19" s="727" t="str">
        <f>+Y7</f>
        <v>ANY OTHER DEDUCTIONS</v>
      </c>
      <c r="Z19" s="739" t="s">
        <v>579</v>
      </c>
      <c r="AA19" s="741" t="s">
        <v>92</v>
      </c>
      <c r="AB19" s="741"/>
      <c r="AC19" s="742"/>
    </row>
    <row r="20" spans="2:29" ht="41.25" customHeight="1" thickBot="1">
      <c r="B20" s="728"/>
      <c r="C20" s="728"/>
      <c r="D20" s="728"/>
      <c r="E20" s="728"/>
      <c r="F20" s="728"/>
      <c r="G20" s="728"/>
      <c r="H20" s="728"/>
      <c r="I20" s="728"/>
      <c r="J20" s="728"/>
      <c r="K20" s="728"/>
      <c r="L20" s="728"/>
      <c r="M20" s="728"/>
      <c r="N20" s="217" t="s">
        <v>55</v>
      </c>
      <c r="O20" s="217" t="s">
        <v>117</v>
      </c>
      <c r="P20" s="217" t="s">
        <v>118</v>
      </c>
      <c r="Q20" s="217" t="s">
        <v>119</v>
      </c>
      <c r="R20" s="217" t="s">
        <v>39</v>
      </c>
      <c r="S20" s="728"/>
      <c r="T20" s="214" t="s">
        <v>97</v>
      </c>
      <c r="U20" s="214" t="s">
        <v>98</v>
      </c>
      <c r="V20" s="214" t="s">
        <v>97</v>
      </c>
      <c r="W20" s="217" t="s">
        <v>98</v>
      </c>
      <c r="X20" s="728"/>
      <c r="Y20" s="728"/>
      <c r="Z20" s="740"/>
      <c r="AA20" s="217" t="s">
        <v>91</v>
      </c>
      <c r="AB20" s="217" t="s">
        <v>94</v>
      </c>
      <c r="AC20" s="222" t="s">
        <v>93</v>
      </c>
    </row>
    <row r="21" spans="2:29" ht="12" thickTop="1"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7"/>
      <c r="V21" s="207"/>
      <c r="W21" s="207"/>
      <c r="X21" s="206"/>
      <c r="Y21" s="206"/>
      <c r="Z21" s="206"/>
      <c r="AA21" s="208"/>
      <c r="AB21" s="208"/>
      <c r="AC21" s="209"/>
    </row>
    <row r="22" spans="2:29" ht="11.25">
      <c r="B22" s="205">
        <v>1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>
        <v>368846</v>
      </c>
      <c r="O22" s="206">
        <v>0</v>
      </c>
      <c r="P22" s="206">
        <v>0</v>
      </c>
      <c r="Q22" s="206">
        <v>0</v>
      </c>
      <c r="R22" s="206">
        <f>+N22+O22+P22+Q22</f>
        <v>368846</v>
      </c>
      <c r="S22" s="206">
        <v>0</v>
      </c>
      <c r="T22" s="206"/>
      <c r="U22" s="207"/>
      <c r="V22" s="207"/>
      <c r="W22" s="207"/>
      <c r="X22" s="206"/>
      <c r="Y22" s="206"/>
      <c r="Z22" s="206">
        <f>+R22-T22-V22-X22-Y22</f>
        <v>368846</v>
      </c>
      <c r="AA22" s="208"/>
      <c r="AB22" s="208"/>
      <c r="AC22" s="209"/>
    </row>
    <row r="23" spans="2:29" ht="11.25">
      <c r="B23" s="205">
        <v>2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>
        <f>+N23+O23+P23+Q23</f>
        <v>0</v>
      </c>
      <c r="S23" s="206"/>
      <c r="T23" s="206"/>
      <c r="U23" s="207"/>
      <c r="V23" s="207"/>
      <c r="W23" s="207"/>
      <c r="X23" s="206"/>
      <c r="Y23" s="206"/>
      <c r="Z23" s="206">
        <f>+R23-T23-V23-X23-Y23</f>
        <v>0</v>
      </c>
      <c r="AA23" s="208"/>
      <c r="AB23" s="208"/>
      <c r="AC23" s="209"/>
    </row>
    <row r="24" spans="2:29" ht="11.25">
      <c r="B24" s="205">
        <v>3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>
        <f>+N24+O24+P24+Q24</f>
        <v>0</v>
      </c>
      <c r="S24" s="206"/>
      <c r="T24" s="206"/>
      <c r="U24" s="207"/>
      <c r="V24" s="207"/>
      <c r="W24" s="207"/>
      <c r="X24" s="206"/>
      <c r="Y24" s="206"/>
      <c r="Z24" s="206">
        <f>+R24-T24-V24-X24-Y24</f>
        <v>0</v>
      </c>
      <c r="AA24" s="208"/>
      <c r="AB24" s="208"/>
      <c r="AC24" s="209"/>
    </row>
    <row r="25" spans="2:29" ht="11.25">
      <c r="B25" s="205">
        <v>4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>
        <f>+N25+O25+P25+Q25</f>
        <v>0</v>
      </c>
      <c r="S25" s="206"/>
      <c r="T25" s="206"/>
      <c r="U25" s="207"/>
      <c r="V25" s="207"/>
      <c r="W25" s="207"/>
      <c r="X25" s="206"/>
      <c r="Y25" s="206"/>
      <c r="Z25" s="206">
        <f>+R25-T25-V25-X25-Y25</f>
        <v>0</v>
      </c>
      <c r="AA25" s="208"/>
      <c r="AB25" s="208"/>
      <c r="AC25" s="209"/>
    </row>
    <row r="26" spans="2:29" ht="11.25"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>
        <f>+N26+O26+P26+Q26</f>
        <v>0</v>
      </c>
      <c r="S26" s="206"/>
      <c r="T26" s="206"/>
      <c r="U26" s="207"/>
      <c r="V26" s="207"/>
      <c r="W26" s="207"/>
      <c r="X26" s="206"/>
      <c r="Y26" s="206"/>
      <c r="Z26" s="206"/>
      <c r="AA26" s="208"/>
      <c r="AB26" s="208"/>
      <c r="AC26" s="209"/>
    </row>
    <row r="27" spans="2:29" ht="15.75" customHeight="1" thickBot="1">
      <c r="B27" s="729" t="s">
        <v>50</v>
      </c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1"/>
      <c r="N27" s="210">
        <f>SUM(N22:N26)</f>
        <v>368846</v>
      </c>
      <c r="O27" s="210">
        <f aca="true" t="shared" si="2" ref="O27:Y27">SUM(O22:O26)</f>
        <v>0</v>
      </c>
      <c r="P27" s="210">
        <f t="shared" si="2"/>
        <v>0</v>
      </c>
      <c r="Q27" s="210">
        <f t="shared" si="2"/>
        <v>0</v>
      </c>
      <c r="R27" s="210">
        <f t="shared" si="2"/>
        <v>368846</v>
      </c>
      <c r="S27" s="210">
        <f t="shared" si="2"/>
        <v>0</v>
      </c>
      <c r="T27" s="210">
        <f t="shared" si="2"/>
        <v>0</v>
      </c>
      <c r="U27" s="210">
        <f t="shared" si="2"/>
        <v>0</v>
      </c>
      <c r="V27" s="210">
        <f t="shared" si="2"/>
        <v>0</v>
      </c>
      <c r="W27" s="210">
        <f t="shared" si="2"/>
        <v>0</v>
      </c>
      <c r="X27" s="210">
        <f t="shared" si="2"/>
        <v>0</v>
      </c>
      <c r="Y27" s="210">
        <f t="shared" si="2"/>
        <v>0</v>
      </c>
      <c r="Z27" s="210">
        <f>SUM(Z22:Z26)</f>
        <v>368846</v>
      </c>
      <c r="AA27" s="211"/>
      <c r="AB27" s="211"/>
      <c r="AC27" s="212"/>
    </row>
    <row r="28" ht="12" thickTop="1"/>
    <row r="29" spans="2:26" ht="11.25">
      <c r="B29" s="215" t="s">
        <v>307</v>
      </c>
      <c r="C29" s="215"/>
      <c r="D29" s="215" t="str">
        <f>+'S-2'!I9</f>
        <v>MCA</v>
      </c>
      <c r="E29" s="340"/>
      <c r="X29" s="197"/>
      <c r="Y29" s="197"/>
      <c r="Z29" s="197"/>
    </row>
    <row r="30" spans="8:9" ht="12" thickBot="1">
      <c r="H30" s="194" t="str">
        <f>+H18</f>
        <v>CET CODE</v>
      </c>
      <c r="I30" s="371" t="str">
        <f>+I18</f>
        <v>AITS</v>
      </c>
    </row>
    <row r="31" spans="2:29" ht="42" customHeight="1" thickTop="1">
      <c r="B31" s="732" t="str">
        <f>+B19</f>
        <v>S. No.</v>
      </c>
      <c r="C31" s="732" t="str">
        <f aca="true" t="shared" si="3" ref="C31:M31">+C19</f>
        <v>EMPLOYEE NAME</v>
      </c>
      <c r="D31" s="732" t="str">
        <f t="shared" si="3"/>
        <v>PANo.</v>
      </c>
      <c r="E31" s="727" t="s">
        <v>235</v>
      </c>
      <c r="F31" s="732" t="str">
        <f t="shared" si="3"/>
        <v>DATE OF BIRTH</v>
      </c>
      <c r="G31" s="732" t="str">
        <f t="shared" si="3"/>
        <v>QUALIFICATION</v>
      </c>
      <c r="H31" s="732" t="str">
        <f t="shared" si="3"/>
        <v>WHETHER THE EMPLOYEE POSSESSES THE EQUIVALENT QUALIFICATION</v>
      </c>
      <c r="I31" s="732" t="str">
        <f t="shared" si="3"/>
        <v>BRANCH</v>
      </c>
      <c r="J31" s="732" t="str">
        <f t="shared" si="3"/>
        <v>DESIG-NATION</v>
      </c>
      <c r="K31" s="732" t="str">
        <f t="shared" si="3"/>
        <v>DATE OF APPOINTMENT TO DESIG-NATION</v>
      </c>
      <c r="L31" s="732" t="str">
        <f t="shared" si="3"/>
        <v>VI th PAY SCALE/ VII th PAY SCALE/ OTHERS</v>
      </c>
      <c r="M31" s="732" t="str">
        <f t="shared" si="3"/>
        <v>PAY SCALE (BAND)</v>
      </c>
      <c r="N31" s="737"/>
      <c r="O31" s="737"/>
      <c r="P31" s="737"/>
      <c r="Q31" s="737"/>
      <c r="R31" s="737"/>
      <c r="S31" s="734" t="s">
        <v>128</v>
      </c>
      <c r="T31" s="743" t="s">
        <v>129</v>
      </c>
      <c r="U31" s="744"/>
      <c r="V31" s="743" t="s">
        <v>130</v>
      </c>
      <c r="W31" s="744"/>
      <c r="X31" s="727" t="s">
        <v>53</v>
      </c>
      <c r="Y31" s="727" t="str">
        <f>+Y19</f>
        <v>ANY OTHER DEDUCTIONS</v>
      </c>
      <c r="Z31" s="739" t="s">
        <v>579</v>
      </c>
      <c r="AA31" s="741" t="s">
        <v>92</v>
      </c>
      <c r="AB31" s="741"/>
      <c r="AC31" s="742"/>
    </row>
    <row r="32" spans="2:29" ht="42" customHeight="1" thickBot="1">
      <c r="B32" s="733"/>
      <c r="C32" s="733"/>
      <c r="D32" s="733"/>
      <c r="E32" s="728"/>
      <c r="F32" s="733"/>
      <c r="G32" s="733"/>
      <c r="H32" s="733"/>
      <c r="I32" s="733"/>
      <c r="J32" s="733"/>
      <c r="K32" s="733"/>
      <c r="L32" s="733"/>
      <c r="M32" s="733"/>
      <c r="N32" s="217" t="s">
        <v>55</v>
      </c>
      <c r="O32" s="217" t="s">
        <v>117</v>
      </c>
      <c r="P32" s="217" t="s">
        <v>118</v>
      </c>
      <c r="Q32" s="217" t="s">
        <v>119</v>
      </c>
      <c r="R32" s="217" t="s">
        <v>39</v>
      </c>
      <c r="S32" s="735"/>
      <c r="T32" s="202" t="s">
        <v>97</v>
      </c>
      <c r="U32" s="213" t="s">
        <v>98</v>
      </c>
      <c r="V32" s="202" t="s">
        <v>97</v>
      </c>
      <c r="W32" s="201" t="s">
        <v>98</v>
      </c>
      <c r="X32" s="728"/>
      <c r="Y32" s="728"/>
      <c r="Z32" s="740"/>
      <c r="AA32" s="217" t="s">
        <v>91</v>
      </c>
      <c r="AB32" s="217" t="s">
        <v>94</v>
      </c>
      <c r="AC32" s="222" t="s">
        <v>93</v>
      </c>
    </row>
    <row r="33" spans="2:29" ht="12" thickTop="1"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7"/>
      <c r="V33" s="207"/>
      <c r="W33" s="207"/>
      <c r="X33" s="206"/>
      <c r="Y33" s="206"/>
      <c r="Z33" s="206"/>
      <c r="AA33" s="208"/>
      <c r="AB33" s="208"/>
      <c r="AC33" s="209"/>
    </row>
    <row r="34" spans="2:29" ht="11.25">
      <c r="B34" s="205">
        <v>1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>
        <v>258520</v>
      </c>
      <c r="O34" s="206">
        <v>0</v>
      </c>
      <c r="P34" s="206">
        <v>0</v>
      </c>
      <c r="Q34" s="206">
        <v>0</v>
      </c>
      <c r="R34" s="206">
        <f>+N34+O34+P34+Q34</f>
        <v>258520</v>
      </c>
      <c r="S34" s="206">
        <v>0</v>
      </c>
      <c r="T34" s="206"/>
      <c r="U34" s="207"/>
      <c r="V34" s="207"/>
      <c r="W34" s="207"/>
      <c r="X34" s="206"/>
      <c r="Y34" s="206"/>
      <c r="Z34" s="206">
        <f>+R34-T34-V34-X34-Y34</f>
        <v>258520</v>
      </c>
      <c r="AA34" s="208"/>
      <c r="AB34" s="208"/>
      <c r="AC34" s="209"/>
    </row>
    <row r="35" spans="2:29" ht="11.25">
      <c r="B35" s="205">
        <v>2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>
        <f>+N35+O35+P35+Q35</f>
        <v>0</v>
      </c>
      <c r="S35" s="206"/>
      <c r="T35" s="206"/>
      <c r="U35" s="207"/>
      <c r="V35" s="207"/>
      <c r="W35" s="207"/>
      <c r="X35" s="206"/>
      <c r="Y35" s="206"/>
      <c r="Z35" s="206">
        <f>+R35-T35-V35-X35-Y35</f>
        <v>0</v>
      </c>
      <c r="AA35" s="208"/>
      <c r="AB35" s="208"/>
      <c r="AC35" s="209"/>
    </row>
    <row r="36" spans="2:29" ht="11.25">
      <c r="B36" s="205">
        <v>3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>
        <f>+N36+O36+P36+Q36</f>
        <v>0</v>
      </c>
      <c r="S36" s="206"/>
      <c r="T36" s="206"/>
      <c r="U36" s="207"/>
      <c r="V36" s="207"/>
      <c r="W36" s="207"/>
      <c r="X36" s="206"/>
      <c r="Y36" s="206"/>
      <c r="Z36" s="206">
        <f>+R36-T36-V36-X36-Y36</f>
        <v>0</v>
      </c>
      <c r="AA36" s="208"/>
      <c r="AB36" s="208"/>
      <c r="AC36" s="209"/>
    </row>
    <row r="37" spans="2:29" ht="11.25">
      <c r="B37" s="205">
        <v>4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>
        <f>+N37+O37+P37+Q37</f>
        <v>0</v>
      </c>
      <c r="S37" s="206"/>
      <c r="T37" s="206"/>
      <c r="U37" s="207"/>
      <c r="V37" s="207"/>
      <c r="W37" s="207"/>
      <c r="X37" s="206"/>
      <c r="Y37" s="206"/>
      <c r="Z37" s="206">
        <f>+R37-T37-V37-X37-Y37</f>
        <v>0</v>
      </c>
      <c r="AA37" s="208"/>
      <c r="AB37" s="208"/>
      <c r="AC37" s="209"/>
    </row>
    <row r="38" spans="2:29" ht="11.25"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7"/>
      <c r="V38" s="207"/>
      <c r="W38" s="207"/>
      <c r="X38" s="206"/>
      <c r="Y38" s="206"/>
      <c r="Z38" s="206"/>
      <c r="AA38" s="208"/>
      <c r="AB38" s="208"/>
      <c r="AC38" s="209"/>
    </row>
    <row r="39" spans="2:29" ht="15.75" customHeight="1" thickBot="1">
      <c r="B39" s="729" t="s">
        <v>50</v>
      </c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1"/>
      <c r="N39" s="210">
        <f>SUM(N34:N38)</f>
        <v>258520</v>
      </c>
      <c r="O39" s="210">
        <f aca="true" t="shared" si="4" ref="O39:Y39">SUM(O34:O38)</f>
        <v>0</v>
      </c>
      <c r="P39" s="210">
        <f t="shared" si="4"/>
        <v>0</v>
      </c>
      <c r="Q39" s="210">
        <f t="shared" si="4"/>
        <v>0</v>
      </c>
      <c r="R39" s="210">
        <f t="shared" si="4"/>
        <v>258520</v>
      </c>
      <c r="S39" s="210">
        <f t="shared" si="4"/>
        <v>0</v>
      </c>
      <c r="T39" s="210">
        <f t="shared" si="4"/>
        <v>0</v>
      </c>
      <c r="U39" s="210">
        <f t="shared" si="4"/>
        <v>0</v>
      </c>
      <c r="V39" s="210">
        <f t="shared" si="4"/>
        <v>0</v>
      </c>
      <c r="W39" s="210">
        <f t="shared" si="4"/>
        <v>0</v>
      </c>
      <c r="X39" s="210">
        <f t="shared" si="4"/>
        <v>0</v>
      </c>
      <c r="Y39" s="210">
        <f t="shared" si="4"/>
        <v>0</v>
      </c>
      <c r="Z39" s="210">
        <f>SUM(Z34:Z38)</f>
        <v>258520</v>
      </c>
      <c r="AA39" s="211"/>
      <c r="AB39" s="211"/>
      <c r="AC39" s="212"/>
    </row>
    <row r="40" ht="12" thickTop="1"/>
    <row r="41" spans="2:26" ht="11.25">
      <c r="B41" s="215" t="s">
        <v>307</v>
      </c>
      <c r="C41" s="215"/>
      <c r="D41" s="215" t="str">
        <f>+'S-2'!K9</f>
        <v>MBA</v>
      </c>
      <c r="E41" s="340"/>
      <c r="X41" s="197"/>
      <c r="Y41" s="197"/>
      <c r="Z41" s="197"/>
    </row>
    <row r="42" spans="8:9" ht="12" thickBot="1">
      <c r="H42" s="194" t="str">
        <f>+H30</f>
        <v>CET CODE</v>
      </c>
      <c r="I42" s="371" t="str">
        <f>+I30</f>
        <v>AITS</v>
      </c>
    </row>
    <row r="43" spans="2:29" ht="42" customHeight="1" thickTop="1">
      <c r="B43" s="732" t="str">
        <f>+B31</f>
        <v>S. No.</v>
      </c>
      <c r="C43" s="732" t="str">
        <f aca="true" t="shared" si="5" ref="C43:M43">+C31</f>
        <v>EMPLOYEE NAME</v>
      </c>
      <c r="D43" s="732" t="str">
        <f t="shared" si="5"/>
        <v>PANo.</v>
      </c>
      <c r="E43" s="727" t="s">
        <v>235</v>
      </c>
      <c r="F43" s="732" t="str">
        <f t="shared" si="5"/>
        <v>DATE OF BIRTH</v>
      </c>
      <c r="G43" s="732" t="str">
        <f t="shared" si="5"/>
        <v>QUALIFICATION</v>
      </c>
      <c r="H43" s="732" t="str">
        <f t="shared" si="5"/>
        <v>WHETHER THE EMPLOYEE POSSESSES THE EQUIVALENT QUALIFICATION</v>
      </c>
      <c r="I43" s="732" t="str">
        <f t="shared" si="5"/>
        <v>BRANCH</v>
      </c>
      <c r="J43" s="732" t="str">
        <f t="shared" si="5"/>
        <v>DESIG-NATION</v>
      </c>
      <c r="K43" s="732" t="str">
        <f t="shared" si="5"/>
        <v>DATE OF APPOINTMENT TO DESIG-NATION</v>
      </c>
      <c r="L43" s="732" t="str">
        <f t="shared" si="5"/>
        <v>VI th PAY SCALE/ VII th PAY SCALE/ OTHERS</v>
      </c>
      <c r="M43" s="732" t="str">
        <f t="shared" si="5"/>
        <v>PAY SCALE (BAND)</v>
      </c>
      <c r="N43" s="737"/>
      <c r="O43" s="737"/>
      <c r="P43" s="737"/>
      <c r="Q43" s="737"/>
      <c r="R43" s="737"/>
      <c r="S43" s="734" t="s">
        <v>128</v>
      </c>
      <c r="T43" s="736" t="s">
        <v>129</v>
      </c>
      <c r="U43" s="736"/>
      <c r="V43" s="737" t="s">
        <v>130</v>
      </c>
      <c r="W43" s="737"/>
      <c r="X43" s="727" t="s">
        <v>53</v>
      </c>
      <c r="Y43" s="727" t="str">
        <f>+Y31</f>
        <v>ANY OTHER DEDUCTIONS</v>
      </c>
      <c r="Z43" s="739" t="s">
        <v>579</v>
      </c>
      <c r="AA43" s="741" t="s">
        <v>92</v>
      </c>
      <c r="AB43" s="741"/>
      <c r="AC43" s="742"/>
    </row>
    <row r="44" spans="2:29" ht="42" customHeight="1" thickBot="1">
      <c r="B44" s="733"/>
      <c r="C44" s="733"/>
      <c r="D44" s="733"/>
      <c r="E44" s="728"/>
      <c r="F44" s="733"/>
      <c r="G44" s="733"/>
      <c r="H44" s="733"/>
      <c r="I44" s="733"/>
      <c r="J44" s="733"/>
      <c r="K44" s="733"/>
      <c r="L44" s="733"/>
      <c r="M44" s="733"/>
      <c r="N44" s="217" t="s">
        <v>55</v>
      </c>
      <c r="O44" s="217" t="s">
        <v>117</v>
      </c>
      <c r="P44" s="217" t="s">
        <v>118</v>
      </c>
      <c r="Q44" s="217" t="s">
        <v>119</v>
      </c>
      <c r="R44" s="217" t="s">
        <v>39</v>
      </c>
      <c r="S44" s="735"/>
      <c r="T44" s="202" t="s">
        <v>97</v>
      </c>
      <c r="U44" s="201" t="s">
        <v>98</v>
      </c>
      <c r="V44" s="202" t="s">
        <v>97</v>
      </c>
      <c r="W44" s="201" t="s">
        <v>98</v>
      </c>
      <c r="X44" s="728"/>
      <c r="Y44" s="728"/>
      <c r="Z44" s="740"/>
      <c r="AA44" s="217" t="s">
        <v>91</v>
      </c>
      <c r="AB44" s="217" t="s">
        <v>94</v>
      </c>
      <c r="AC44" s="222" t="s">
        <v>93</v>
      </c>
    </row>
    <row r="45" spans="2:29" ht="12" thickTop="1"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7"/>
      <c r="V45" s="207"/>
      <c r="W45" s="207"/>
      <c r="X45" s="206"/>
      <c r="Y45" s="206"/>
      <c r="Z45" s="206"/>
      <c r="AA45" s="208"/>
      <c r="AB45" s="208"/>
      <c r="AC45" s="209"/>
    </row>
    <row r="46" spans="2:29" ht="11.25">
      <c r="B46" s="205">
        <v>1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>
        <v>245897</v>
      </c>
      <c r="O46" s="206">
        <v>0</v>
      </c>
      <c r="P46" s="206">
        <v>0</v>
      </c>
      <c r="Q46" s="206">
        <v>0</v>
      </c>
      <c r="R46" s="206">
        <f>+N46+O46+P46+Q46</f>
        <v>245897</v>
      </c>
      <c r="S46" s="206">
        <v>0</v>
      </c>
      <c r="T46" s="206"/>
      <c r="U46" s="207"/>
      <c r="V46" s="207"/>
      <c r="W46" s="207"/>
      <c r="X46" s="206"/>
      <c r="Y46" s="206"/>
      <c r="Z46" s="206">
        <f>+R46-T46-V46-X46-Y46</f>
        <v>245897</v>
      </c>
      <c r="AA46" s="208"/>
      <c r="AB46" s="208"/>
      <c r="AC46" s="209"/>
    </row>
    <row r="47" spans="2:29" ht="11.25">
      <c r="B47" s="205">
        <v>2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>
        <f>+N47+O47+P47+Q47</f>
        <v>0</v>
      </c>
      <c r="S47" s="206"/>
      <c r="T47" s="206"/>
      <c r="U47" s="207"/>
      <c r="V47" s="207"/>
      <c r="W47" s="207"/>
      <c r="X47" s="206"/>
      <c r="Y47" s="206"/>
      <c r="Z47" s="206">
        <f>+R47-T47-V47-X47-Y47</f>
        <v>0</v>
      </c>
      <c r="AA47" s="208"/>
      <c r="AB47" s="208"/>
      <c r="AC47" s="209"/>
    </row>
    <row r="48" spans="2:29" ht="11.25">
      <c r="B48" s="205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>
        <f>+N48+O48+P48+Q48</f>
        <v>0</v>
      </c>
      <c r="S48" s="206"/>
      <c r="T48" s="206"/>
      <c r="U48" s="207"/>
      <c r="V48" s="207"/>
      <c r="W48" s="207"/>
      <c r="X48" s="206"/>
      <c r="Y48" s="206"/>
      <c r="Z48" s="206">
        <f>+R48-T48-V48-X48-Y48</f>
        <v>0</v>
      </c>
      <c r="AA48" s="208"/>
      <c r="AB48" s="208"/>
      <c r="AC48" s="209"/>
    </row>
    <row r="49" spans="2:29" ht="11.25">
      <c r="B49" s="205">
        <v>4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>
        <f>+N49+O49+P49+Q49</f>
        <v>0</v>
      </c>
      <c r="S49" s="206"/>
      <c r="T49" s="206"/>
      <c r="U49" s="207"/>
      <c r="V49" s="207"/>
      <c r="W49" s="207"/>
      <c r="X49" s="206"/>
      <c r="Y49" s="206"/>
      <c r="Z49" s="206">
        <f>+R49-T49-V49-X49-Y49</f>
        <v>0</v>
      </c>
      <c r="AA49" s="208"/>
      <c r="AB49" s="208"/>
      <c r="AC49" s="209"/>
    </row>
    <row r="50" spans="2:29" ht="11.25"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>
        <f>+N50+O50+P50+Q50</f>
        <v>0</v>
      </c>
      <c r="S50" s="206"/>
      <c r="T50" s="206"/>
      <c r="U50" s="207"/>
      <c r="V50" s="207"/>
      <c r="W50" s="207"/>
      <c r="X50" s="206"/>
      <c r="Y50" s="206"/>
      <c r="Z50" s="206"/>
      <c r="AA50" s="208"/>
      <c r="AB50" s="208"/>
      <c r="AC50" s="209"/>
    </row>
    <row r="51" spans="2:29" ht="15.75" customHeight="1" thickBot="1">
      <c r="B51" s="729" t="s">
        <v>50</v>
      </c>
      <c r="C51" s="730"/>
      <c r="D51" s="730"/>
      <c r="E51" s="730"/>
      <c r="F51" s="730"/>
      <c r="G51" s="730"/>
      <c r="H51" s="730"/>
      <c r="I51" s="730"/>
      <c r="J51" s="730"/>
      <c r="K51" s="730"/>
      <c r="L51" s="730"/>
      <c r="M51" s="731"/>
      <c r="N51" s="210">
        <f>SUM(N46:N50)</f>
        <v>245897</v>
      </c>
      <c r="O51" s="210">
        <f aca="true" t="shared" si="6" ref="O51:Y51">SUM(O46:O50)</f>
        <v>0</v>
      </c>
      <c r="P51" s="210">
        <f t="shared" si="6"/>
        <v>0</v>
      </c>
      <c r="Q51" s="210">
        <f t="shared" si="6"/>
        <v>0</v>
      </c>
      <c r="R51" s="210">
        <f t="shared" si="6"/>
        <v>245897</v>
      </c>
      <c r="S51" s="210">
        <f t="shared" si="6"/>
        <v>0</v>
      </c>
      <c r="T51" s="210">
        <f t="shared" si="6"/>
        <v>0</v>
      </c>
      <c r="U51" s="210">
        <f t="shared" si="6"/>
        <v>0</v>
      </c>
      <c r="V51" s="210">
        <f t="shared" si="6"/>
        <v>0</v>
      </c>
      <c r="W51" s="210">
        <f t="shared" si="6"/>
        <v>0</v>
      </c>
      <c r="X51" s="210">
        <f t="shared" si="6"/>
        <v>0</v>
      </c>
      <c r="Y51" s="210">
        <f t="shared" si="6"/>
        <v>0</v>
      </c>
      <c r="Z51" s="210">
        <f>SUM(Z46:Z50)</f>
        <v>245897</v>
      </c>
      <c r="AA51" s="211"/>
      <c r="AB51" s="211"/>
      <c r="AC51" s="212"/>
    </row>
    <row r="52" ht="12" thickTop="1"/>
    <row r="53" spans="2:26" ht="11.25">
      <c r="B53" s="215" t="s">
        <v>307</v>
      </c>
      <c r="C53" s="215"/>
      <c r="D53" s="215" t="str">
        <f>+'S-2'!M9</f>
        <v>OTHERS IF ANY</v>
      </c>
      <c r="E53" s="215"/>
      <c r="F53" s="434"/>
      <c r="G53" s="434"/>
      <c r="X53" s="197"/>
      <c r="Y53" s="197"/>
      <c r="Z53" s="197"/>
    </row>
    <row r="54" spans="8:9" ht="12" thickBot="1">
      <c r="H54" s="194" t="str">
        <f>+H42</f>
        <v>CET CODE</v>
      </c>
      <c r="I54" s="371" t="str">
        <f>+I42</f>
        <v>AITS</v>
      </c>
    </row>
    <row r="55" spans="2:29" ht="41.25" customHeight="1" thickTop="1">
      <c r="B55" s="732" t="str">
        <f>+B43</f>
        <v>S. No.</v>
      </c>
      <c r="C55" s="732" t="str">
        <f aca="true" t="shared" si="7" ref="C55:M55">+C43</f>
        <v>EMPLOYEE NAME</v>
      </c>
      <c r="D55" s="732" t="str">
        <f t="shared" si="7"/>
        <v>PANo.</v>
      </c>
      <c r="E55" s="727" t="s">
        <v>235</v>
      </c>
      <c r="F55" s="732" t="str">
        <f t="shared" si="7"/>
        <v>DATE OF BIRTH</v>
      </c>
      <c r="G55" s="732" t="str">
        <f t="shared" si="7"/>
        <v>QUALIFICATION</v>
      </c>
      <c r="H55" s="732" t="str">
        <f t="shared" si="7"/>
        <v>WHETHER THE EMPLOYEE POSSESSES THE EQUIVALENT QUALIFICATION</v>
      </c>
      <c r="I55" s="732" t="str">
        <f t="shared" si="7"/>
        <v>BRANCH</v>
      </c>
      <c r="J55" s="732" t="str">
        <f t="shared" si="7"/>
        <v>DESIG-NATION</v>
      </c>
      <c r="K55" s="732" t="str">
        <f t="shared" si="7"/>
        <v>DATE OF APPOINTMENT TO DESIG-NATION</v>
      </c>
      <c r="L55" s="732" t="str">
        <f t="shared" si="7"/>
        <v>VI th PAY SCALE/ VII th PAY SCALE/ OTHERS</v>
      </c>
      <c r="M55" s="732" t="str">
        <f t="shared" si="7"/>
        <v>PAY SCALE (BAND)</v>
      </c>
      <c r="N55" s="737"/>
      <c r="O55" s="737"/>
      <c r="P55" s="737"/>
      <c r="Q55" s="737"/>
      <c r="R55" s="737"/>
      <c r="S55" s="727" t="s">
        <v>128</v>
      </c>
      <c r="T55" s="743" t="s">
        <v>129</v>
      </c>
      <c r="U55" s="744"/>
      <c r="V55" s="743" t="s">
        <v>130</v>
      </c>
      <c r="W55" s="744"/>
      <c r="X55" s="727" t="s">
        <v>53</v>
      </c>
      <c r="Y55" s="727" t="str">
        <f>+Y43</f>
        <v>ANY OTHER DEDUCTIONS</v>
      </c>
      <c r="Z55" s="739" t="s">
        <v>579</v>
      </c>
      <c r="AA55" s="741" t="s">
        <v>92</v>
      </c>
      <c r="AB55" s="741"/>
      <c r="AC55" s="742"/>
    </row>
    <row r="56" spans="2:29" ht="41.25" customHeight="1" thickBot="1">
      <c r="B56" s="733"/>
      <c r="C56" s="733"/>
      <c r="D56" s="733"/>
      <c r="E56" s="728"/>
      <c r="F56" s="733"/>
      <c r="G56" s="733"/>
      <c r="H56" s="733"/>
      <c r="I56" s="733"/>
      <c r="J56" s="733"/>
      <c r="K56" s="733"/>
      <c r="L56" s="733"/>
      <c r="M56" s="733"/>
      <c r="N56" s="217" t="s">
        <v>55</v>
      </c>
      <c r="O56" s="217" t="s">
        <v>117</v>
      </c>
      <c r="P56" s="217" t="s">
        <v>118</v>
      </c>
      <c r="Q56" s="217" t="s">
        <v>119</v>
      </c>
      <c r="R56" s="217" t="s">
        <v>39</v>
      </c>
      <c r="S56" s="728"/>
      <c r="T56" s="214" t="s">
        <v>97</v>
      </c>
      <c r="U56" s="221" t="s">
        <v>98</v>
      </c>
      <c r="V56" s="214" t="s">
        <v>97</v>
      </c>
      <c r="W56" s="199" t="s">
        <v>98</v>
      </c>
      <c r="X56" s="728"/>
      <c r="Y56" s="728"/>
      <c r="Z56" s="740"/>
      <c r="AA56" s="217" t="s">
        <v>91</v>
      </c>
      <c r="AB56" s="217" t="s">
        <v>94</v>
      </c>
      <c r="AC56" s="222" t="s">
        <v>93</v>
      </c>
    </row>
    <row r="57" spans="2:29" ht="12" thickTop="1"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7"/>
      <c r="V57" s="207"/>
      <c r="W57" s="207"/>
      <c r="X57" s="206"/>
      <c r="Y57" s="206"/>
      <c r="Z57" s="206"/>
      <c r="AA57" s="208"/>
      <c r="AB57" s="208"/>
      <c r="AC57" s="209"/>
    </row>
    <row r="58" spans="2:29" ht="11.25">
      <c r="B58" s="205">
        <v>1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>
        <v>0</v>
      </c>
      <c r="O58" s="206">
        <v>0</v>
      </c>
      <c r="P58" s="206">
        <v>0</v>
      </c>
      <c r="Q58" s="206">
        <v>0</v>
      </c>
      <c r="R58" s="206">
        <f>+N58+O58+P58+Q58</f>
        <v>0</v>
      </c>
      <c r="S58" s="206">
        <v>0</v>
      </c>
      <c r="T58" s="206"/>
      <c r="U58" s="207"/>
      <c r="V58" s="207"/>
      <c r="W58" s="207"/>
      <c r="X58" s="206"/>
      <c r="Y58" s="206"/>
      <c r="Z58" s="206">
        <f>+R58-T58-V58-X58-Y58</f>
        <v>0</v>
      </c>
      <c r="AA58" s="208"/>
      <c r="AB58" s="208"/>
      <c r="AC58" s="209"/>
    </row>
    <row r="59" spans="2:29" ht="11.25">
      <c r="B59" s="205">
        <v>2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>
        <f>+N59+O59+P59+Q59</f>
        <v>0</v>
      </c>
      <c r="S59" s="206"/>
      <c r="T59" s="206"/>
      <c r="U59" s="207"/>
      <c r="V59" s="207"/>
      <c r="W59" s="207"/>
      <c r="X59" s="206"/>
      <c r="Y59" s="206"/>
      <c r="Z59" s="206">
        <f>+R59-T59-V59-X59-Y59</f>
        <v>0</v>
      </c>
      <c r="AA59" s="208"/>
      <c r="AB59" s="208"/>
      <c r="AC59" s="209"/>
    </row>
    <row r="60" spans="2:29" ht="11.25">
      <c r="B60" s="205">
        <v>3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>
        <f>+N60+O60+P60+Q60</f>
        <v>0</v>
      </c>
      <c r="S60" s="206"/>
      <c r="T60" s="206"/>
      <c r="U60" s="207"/>
      <c r="V60" s="207"/>
      <c r="W60" s="207"/>
      <c r="X60" s="206"/>
      <c r="Y60" s="206"/>
      <c r="Z60" s="206">
        <f>+R60-T60-V60-X60-Y60</f>
        <v>0</v>
      </c>
      <c r="AA60" s="208"/>
      <c r="AB60" s="208"/>
      <c r="AC60" s="209"/>
    </row>
    <row r="61" spans="2:29" ht="11.25">
      <c r="B61" s="205">
        <v>4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>
        <f>+N61+O61+P61+Q61</f>
        <v>0</v>
      </c>
      <c r="S61" s="206"/>
      <c r="T61" s="206"/>
      <c r="U61" s="207"/>
      <c r="V61" s="207"/>
      <c r="W61" s="207"/>
      <c r="X61" s="206"/>
      <c r="Y61" s="206"/>
      <c r="Z61" s="206">
        <f>+R61-T61-V61-X61-Y61</f>
        <v>0</v>
      </c>
      <c r="AA61" s="208"/>
      <c r="AB61" s="208"/>
      <c r="AC61" s="209"/>
    </row>
    <row r="62" spans="2:29" ht="11.25"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>
        <f>+N62+O62+P62+Q62</f>
        <v>0</v>
      </c>
      <c r="S62" s="206"/>
      <c r="T62" s="206"/>
      <c r="U62" s="207"/>
      <c r="V62" s="207"/>
      <c r="W62" s="207"/>
      <c r="X62" s="206"/>
      <c r="Y62" s="206"/>
      <c r="Z62" s="206"/>
      <c r="AA62" s="208"/>
      <c r="AB62" s="208"/>
      <c r="AC62" s="209"/>
    </row>
    <row r="63" spans="2:29" ht="15.75" customHeight="1" thickBot="1">
      <c r="B63" s="729" t="s">
        <v>50</v>
      </c>
      <c r="C63" s="730"/>
      <c r="D63" s="730"/>
      <c r="E63" s="730"/>
      <c r="F63" s="730"/>
      <c r="G63" s="730"/>
      <c r="H63" s="730"/>
      <c r="I63" s="730"/>
      <c r="J63" s="730"/>
      <c r="K63" s="730"/>
      <c r="L63" s="730"/>
      <c r="M63" s="731"/>
      <c r="N63" s="210">
        <f aca="true" t="shared" si="8" ref="N63:Y63">SUM(N58:N62)</f>
        <v>0</v>
      </c>
      <c r="O63" s="210">
        <f t="shared" si="8"/>
        <v>0</v>
      </c>
      <c r="P63" s="210">
        <f t="shared" si="8"/>
        <v>0</v>
      </c>
      <c r="Q63" s="210">
        <f t="shared" si="8"/>
        <v>0</v>
      </c>
      <c r="R63" s="210">
        <f t="shared" si="8"/>
        <v>0</v>
      </c>
      <c r="S63" s="210">
        <f t="shared" si="8"/>
        <v>0</v>
      </c>
      <c r="T63" s="210">
        <f t="shared" si="8"/>
        <v>0</v>
      </c>
      <c r="U63" s="210">
        <f t="shared" si="8"/>
        <v>0</v>
      </c>
      <c r="V63" s="210">
        <f t="shared" si="8"/>
        <v>0</v>
      </c>
      <c r="W63" s="210">
        <f t="shared" si="8"/>
        <v>0</v>
      </c>
      <c r="X63" s="210">
        <f t="shared" si="8"/>
        <v>0</v>
      </c>
      <c r="Y63" s="210">
        <f t="shared" si="8"/>
        <v>0</v>
      </c>
      <c r="Z63" s="210">
        <f>SUM(Z58:Z62)</f>
        <v>0</v>
      </c>
      <c r="AA63" s="211"/>
      <c r="AB63" s="211"/>
      <c r="AC63" s="212"/>
    </row>
    <row r="64" ht="12" thickTop="1"/>
    <row r="65" spans="15:18" ht="11.25">
      <c r="O65" s="223" t="s">
        <v>161</v>
      </c>
      <c r="P65" s="223"/>
      <c r="Q65" s="223"/>
      <c r="R65" s="223">
        <f>+R63+R51+R39+R27+R15</f>
        <v>1257686</v>
      </c>
    </row>
    <row r="66" spans="15:18" ht="11.25">
      <c r="O66" s="223"/>
      <c r="P66" s="223"/>
      <c r="Q66" s="223"/>
      <c r="R66" s="223"/>
    </row>
    <row r="67" spans="2:18" ht="11.25">
      <c r="B67" s="223" t="str">
        <f>+AA69</f>
        <v>SCHEDULE - 3</v>
      </c>
      <c r="O67" s="223"/>
      <c r="P67" s="223"/>
      <c r="Q67" s="223"/>
      <c r="R67" s="223"/>
    </row>
    <row r="68" ht="18">
      <c r="B68" s="216" t="str">
        <f>+B3</f>
        <v>ABC INSTITUTE OF TECHNOLOGY &amp; SCIENCE</v>
      </c>
    </row>
    <row r="69" spans="2:29" ht="18">
      <c r="B69" s="445" t="s">
        <v>399</v>
      </c>
      <c r="C69" s="446"/>
      <c r="D69" s="446"/>
      <c r="E69" s="446"/>
      <c r="F69" s="446"/>
      <c r="G69" s="446"/>
      <c r="H69" s="446"/>
      <c r="I69" s="446"/>
      <c r="J69" s="446"/>
      <c r="K69" s="44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738" t="str">
        <f>+AA4</f>
        <v>SCHEDULE - 3</v>
      </c>
      <c r="AB69" s="738"/>
      <c r="AC69" s="738"/>
    </row>
    <row r="70" ht="11.25"/>
    <row r="71" spans="2:27" ht="12" thickBot="1">
      <c r="B71" s="427" t="s">
        <v>307</v>
      </c>
      <c r="C71" s="427"/>
      <c r="D71" s="427" t="str">
        <f>+D6</f>
        <v> B.TECH</v>
      </c>
      <c r="E71" s="340"/>
      <c r="H71" s="194" t="str">
        <f>+H54</f>
        <v>CET CODE</v>
      </c>
      <c r="I71" s="371" t="str">
        <f>+I54</f>
        <v>AITS</v>
      </c>
      <c r="X71" s="197"/>
      <c r="Y71" s="197"/>
      <c r="Z71" s="197"/>
      <c r="AA71" s="223" t="str">
        <f>+AA6</f>
        <v>AMOUNT IN RUPEES</v>
      </c>
    </row>
    <row r="72" spans="2:29" ht="42" customHeight="1" thickTop="1">
      <c r="B72" s="732" t="str">
        <f>+B55</f>
        <v>S. No.</v>
      </c>
      <c r="C72" s="732" t="str">
        <f aca="true" t="shared" si="9" ref="C72:M72">+C55</f>
        <v>EMPLOYEE NAME</v>
      </c>
      <c r="D72" s="732" t="str">
        <f t="shared" si="9"/>
        <v>PANo.</v>
      </c>
      <c r="E72" s="727" t="s">
        <v>235</v>
      </c>
      <c r="F72" s="732" t="str">
        <f t="shared" si="9"/>
        <v>DATE OF BIRTH</v>
      </c>
      <c r="G72" s="732" t="str">
        <f t="shared" si="9"/>
        <v>QUALIFICATION</v>
      </c>
      <c r="H72" s="732" t="str">
        <f t="shared" si="9"/>
        <v>WHETHER THE EMPLOYEE POSSESSES THE EQUIVALENT QUALIFICATION</v>
      </c>
      <c r="I72" s="732" t="str">
        <f t="shared" si="9"/>
        <v>BRANCH</v>
      </c>
      <c r="J72" s="732" t="str">
        <f t="shared" si="9"/>
        <v>DESIG-NATION</v>
      </c>
      <c r="K72" s="732" t="str">
        <f t="shared" si="9"/>
        <v>DATE OF APPOINTMENT TO DESIG-NATION</v>
      </c>
      <c r="L72" s="732" t="str">
        <f t="shared" si="9"/>
        <v>VI th PAY SCALE/ VII th PAY SCALE/ OTHERS</v>
      </c>
      <c r="M72" s="732" t="str">
        <f t="shared" si="9"/>
        <v>PAY SCALE (BAND)</v>
      </c>
      <c r="N72" s="737"/>
      <c r="O72" s="737"/>
      <c r="P72" s="737"/>
      <c r="Q72" s="737"/>
      <c r="R72" s="737"/>
      <c r="S72" s="727" t="s">
        <v>128</v>
      </c>
      <c r="T72" s="743" t="s">
        <v>129</v>
      </c>
      <c r="U72" s="744"/>
      <c r="V72" s="743" t="s">
        <v>130</v>
      </c>
      <c r="W72" s="744"/>
      <c r="X72" s="727" t="s">
        <v>53</v>
      </c>
      <c r="Y72" s="727" t="str">
        <f>+Y55</f>
        <v>ANY OTHER DEDUCTIONS</v>
      </c>
      <c r="Z72" s="739" t="s">
        <v>579</v>
      </c>
      <c r="AA72" s="741" t="s">
        <v>92</v>
      </c>
      <c r="AB72" s="741"/>
      <c r="AC72" s="742"/>
    </row>
    <row r="73" spans="2:29" ht="42" customHeight="1" thickBot="1">
      <c r="B73" s="733"/>
      <c r="C73" s="733"/>
      <c r="D73" s="733"/>
      <c r="E73" s="728"/>
      <c r="F73" s="733"/>
      <c r="G73" s="733"/>
      <c r="H73" s="733"/>
      <c r="I73" s="733"/>
      <c r="J73" s="733"/>
      <c r="K73" s="733"/>
      <c r="L73" s="733"/>
      <c r="M73" s="733"/>
      <c r="N73" s="217" t="s">
        <v>55</v>
      </c>
      <c r="O73" s="217" t="s">
        <v>117</v>
      </c>
      <c r="P73" s="217" t="s">
        <v>118</v>
      </c>
      <c r="Q73" s="217" t="s">
        <v>119</v>
      </c>
      <c r="R73" s="217" t="s">
        <v>39</v>
      </c>
      <c r="S73" s="728"/>
      <c r="T73" s="214" t="s">
        <v>97</v>
      </c>
      <c r="U73" s="214" t="s">
        <v>98</v>
      </c>
      <c r="V73" s="214" t="s">
        <v>97</v>
      </c>
      <c r="W73" s="217" t="s">
        <v>98</v>
      </c>
      <c r="X73" s="728"/>
      <c r="Y73" s="728"/>
      <c r="Z73" s="740"/>
      <c r="AA73" s="217" t="s">
        <v>91</v>
      </c>
      <c r="AB73" s="217" t="s">
        <v>94</v>
      </c>
      <c r="AC73" s="222" t="s">
        <v>93</v>
      </c>
    </row>
    <row r="74" spans="2:29" ht="12" thickTop="1"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7"/>
      <c r="V74" s="207"/>
      <c r="W74" s="207"/>
      <c r="X74" s="206"/>
      <c r="Y74" s="206"/>
      <c r="Z74" s="206"/>
      <c r="AA74" s="208"/>
      <c r="AB74" s="208"/>
      <c r="AC74" s="209"/>
    </row>
    <row r="75" spans="2:29" ht="11.25">
      <c r="B75" s="205">
        <v>1</v>
      </c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>
        <v>325000</v>
      </c>
      <c r="O75" s="206">
        <v>0</v>
      </c>
      <c r="P75" s="206">
        <v>0</v>
      </c>
      <c r="Q75" s="206">
        <v>0</v>
      </c>
      <c r="R75" s="206">
        <f>+N75+O75+P75+Q75</f>
        <v>325000</v>
      </c>
      <c r="S75" s="206">
        <v>100000</v>
      </c>
      <c r="T75" s="206"/>
      <c r="U75" s="207"/>
      <c r="V75" s="207"/>
      <c r="W75" s="207"/>
      <c r="X75" s="206"/>
      <c r="Y75" s="206"/>
      <c r="Z75" s="206">
        <f>+R75-T75-V75-X75-Y75</f>
        <v>325000</v>
      </c>
      <c r="AA75" s="208"/>
      <c r="AB75" s="208"/>
      <c r="AC75" s="209"/>
    </row>
    <row r="76" spans="2:29" ht="11.25">
      <c r="B76" s="205">
        <v>2</v>
      </c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>
        <f>+N76+O76+P76+Q76</f>
        <v>0</v>
      </c>
      <c r="S76" s="206"/>
      <c r="T76" s="206"/>
      <c r="U76" s="207"/>
      <c r="V76" s="207"/>
      <c r="W76" s="207"/>
      <c r="X76" s="206"/>
      <c r="Y76" s="206"/>
      <c r="Z76" s="206">
        <f>+R76-T76-V76-X76-Y76</f>
        <v>0</v>
      </c>
      <c r="AA76" s="208"/>
      <c r="AB76" s="208"/>
      <c r="AC76" s="209"/>
    </row>
    <row r="77" spans="2:29" ht="11.25">
      <c r="B77" s="205">
        <v>3</v>
      </c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>
        <f>+N77+O77+P77+Q77</f>
        <v>0</v>
      </c>
      <c r="S77" s="206"/>
      <c r="T77" s="206"/>
      <c r="U77" s="207"/>
      <c r="V77" s="207"/>
      <c r="W77" s="207"/>
      <c r="X77" s="206"/>
      <c r="Y77" s="206"/>
      <c r="Z77" s="206">
        <f>+R77-T77-V77-X77-Y77</f>
        <v>0</v>
      </c>
      <c r="AA77" s="208"/>
      <c r="AB77" s="208"/>
      <c r="AC77" s="209"/>
    </row>
    <row r="78" spans="2:29" ht="11.25">
      <c r="B78" s="205">
        <v>4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>
        <f>+N78+O78+P78+Q78</f>
        <v>0</v>
      </c>
      <c r="S78" s="206"/>
      <c r="T78" s="206"/>
      <c r="U78" s="207"/>
      <c r="V78" s="207"/>
      <c r="W78" s="207"/>
      <c r="X78" s="206"/>
      <c r="Y78" s="206"/>
      <c r="Z78" s="206">
        <f>+R78-T78-V78-X78-Y78</f>
        <v>0</v>
      </c>
      <c r="AA78" s="208"/>
      <c r="AB78" s="208"/>
      <c r="AC78" s="209"/>
    </row>
    <row r="79" spans="2:29" ht="11.25"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7"/>
      <c r="V79" s="207"/>
      <c r="W79" s="207"/>
      <c r="X79" s="206"/>
      <c r="Y79" s="206"/>
      <c r="Z79" s="206"/>
      <c r="AA79" s="208"/>
      <c r="AB79" s="208"/>
      <c r="AC79" s="209"/>
    </row>
    <row r="80" spans="2:29" ht="15.75" customHeight="1" thickBot="1">
      <c r="B80" s="729" t="s">
        <v>50</v>
      </c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1"/>
      <c r="N80" s="210">
        <f aca="true" t="shared" si="10" ref="N80:Y80">SUM(N75:N79)</f>
        <v>325000</v>
      </c>
      <c r="O80" s="210">
        <f t="shared" si="10"/>
        <v>0</v>
      </c>
      <c r="P80" s="210">
        <f t="shared" si="10"/>
        <v>0</v>
      </c>
      <c r="Q80" s="210">
        <f t="shared" si="10"/>
        <v>0</v>
      </c>
      <c r="R80" s="210">
        <f t="shared" si="10"/>
        <v>325000</v>
      </c>
      <c r="S80" s="210">
        <f t="shared" si="10"/>
        <v>100000</v>
      </c>
      <c r="T80" s="210">
        <f t="shared" si="10"/>
        <v>0</v>
      </c>
      <c r="U80" s="210">
        <f t="shared" si="10"/>
        <v>0</v>
      </c>
      <c r="V80" s="210">
        <f t="shared" si="10"/>
        <v>0</v>
      </c>
      <c r="W80" s="210">
        <f t="shared" si="10"/>
        <v>0</v>
      </c>
      <c r="X80" s="210">
        <f t="shared" si="10"/>
        <v>0</v>
      </c>
      <c r="Y80" s="210">
        <f t="shared" si="10"/>
        <v>0</v>
      </c>
      <c r="Z80" s="210">
        <f>SUM(Z75:Z79)</f>
        <v>325000</v>
      </c>
      <c r="AA80" s="211"/>
      <c r="AB80" s="211"/>
      <c r="AC80" s="212"/>
    </row>
    <row r="81" ht="12" thickTop="1"/>
    <row r="82" spans="2:26" ht="11.25">
      <c r="B82" s="215" t="s">
        <v>307</v>
      </c>
      <c r="C82" s="215"/>
      <c r="D82" s="215" t="str">
        <f>+D17</f>
        <v> M.TECH</v>
      </c>
      <c r="E82" s="340"/>
      <c r="X82" s="197"/>
      <c r="Y82" s="197"/>
      <c r="Z82" s="197"/>
    </row>
    <row r="83" spans="8:26" ht="12" thickBot="1">
      <c r="H83" s="194" t="str">
        <f>+H71</f>
        <v>CET CODE</v>
      </c>
      <c r="I83" s="371" t="str">
        <f>+I71</f>
        <v>AITS</v>
      </c>
      <c r="X83" s="197"/>
      <c r="Y83" s="197"/>
      <c r="Z83" s="197"/>
    </row>
    <row r="84" spans="2:29" ht="40.5" customHeight="1" thickTop="1">
      <c r="B84" s="732" t="str">
        <f>+B72</f>
        <v>S. No.</v>
      </c>
      <c r="C84" s="732" t="str">
        <f aca="true" t="shared" si="11" ref="C84:M84">+C72</f>
        <v>EMPLOYEE NAME</v>
      </c>
      <c r="D84" s="732" t="str">
        <f t="shared" si="11"/>
        <v>PANo.</v>
      </c>
      <c r="E84" s="727" t="s">
        <v>235</v>
      </c>
      <c r="F84" s="732" t="str">
        <f t="shared" si="11"/>
        <v>DATE OF BIRTH</v>
      </c>
      <c r="G84" s="732" t="str">
        <f t="shared" si="11"/>
        <v>QUALIFICATION</v>
      </c>
      <c r="H84" s="732" t="str">
        <f t="shared" si="11"/>
        <v>WHETHER THE EMPLOYEE POSSESSES THE EQUIVALENT QUALIFICATION</v>
      </c>
      <c r="I84" s="732" t="str">
        <f t="shared" si="11"/>
        <v>BRANCH</v>
      </c>
      <c r="J84" s="732" t="str">
        <f t="shared" si="11"/>
        <v>DESIG-NATION</v>
      </c>
      <c r="K84" s="732" t="str">
        <f t="shared" si="11"/>
        <v>DATE OF APPOINTMENT TO DESIG-NATION</v>
      </c>
      <c r="L84" s="732" t="str">
        <f t="shared" si="11"/>
        <v>VI th PAY SCALE/ VII th PAY SCALE/ OTHERS</v>
      </c>
      <c r="M84" s="732" t="str">
        <f t="shared" si="11"/>
        <v>PAY SCALE (BAND)</v>
      </c>
      <c r="N84" s="737"/>
      <c r="O84" s="737"/>
      <c r="P84" s="737"/>
      <c r="Q84" s="737"/>
      <c r="R84" s="737"/>
      <c r="S84" s="727" t="s">
        <v>128</v>
      </c>
      <c r="T84" s="743" t="s">
        <v>129</v>
      </c>
      <c r="U84" s="744"/>
      <c r="V84" s="743" t="s">
        <v>130</v>
      </c>
      <c r="W84" s="744"/>
      <c r="X84" s="727" t="s">
        <v>53</v>
      </c>
      <c r="Y84" s="727" t="str">
        <f>+Y72</f>
        <v>ANY OTHER DEDUCTIONS</v>
      </c>
      <c r="Z84" s="739" t="s">
        <v>579</v>
      </c>
      <c r="AA84" s="741" t="s">
        <v>92</v>
      </c>
      <c r="AB84" s="741"/>
      <c r="AC84" s="742"/>
    </row>
    <row r="85" spans="2:29" ht="40.5" customHeight="1" thickBot="1">
      <c r="B85" s="733"/>
      <c r="C85" s="733"/>
      <c r="D85" s="733"/>
      <c r="E85" s="728"/>
      <c r="F85" s="733"/>
      <c r="G85" s="733"/>
      <c r="H85" s="733"/>
      <c r="I85" s="733"/>
      <c r="J85" s="733"/>
      <c r="K85" s="733"/>
      <c r="L85" s="733"/>
      <c r="M85" s="733"/>
      <c r="N85" s="217" t="s">
        <v>55</v>
      </c>
      <c r="O85" s="217" t="s">
        <v>117</v>
      </c>
      <c r="P85" s="217" t="s">
        <v>118</v>
      </c>
      <c r="Q85" s="217" t="s">
        <v>119</v>
      </c>
      <c r="R85" s="217" t="s">
        <v>39</v>
      </c>
      <c r="S85" s="728"/>
      <c r="T85" s="214" t="s">
        <v>97</v>
      </c>
      <c r="U85" s="221" t="s">
        <v>98</v>
      </c>
      <c r="V85" s="214" t="s">
        <v>97</v>
      </c>
      <c r="W85" s="199" t="s">
        <v>98</v>
      </c>
      <c r="X85" s="728"/>
      <c r="Y85" s="728"/>
      <c r="Z85" s="740"/>
      <c r="AA85" s="217" t="s">
        <v>91</v>
      </c>
      <c r="AB85" s="217" t="s">
        <v>94</v>
      </c>
      <c r="AC85" s="222" t="s">
        <v>93</v>
      </c>
    </row>
    <row r="86" spans="2:29" ht="12" thickTop="1"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7"/>
      <c r="V86" s="207"/>
      <c r="W86" s="207"/>
      <c r="X86" s="206"/>
      <c r="Y86" s="206"/>
      <c r="Z86" s="206"/>
      <c r="AA86" s="208"/>
      <c r="AB86" s="208"/>
      <c r="AC86" s="209"/>
    </row>
    <row r="87" spans="2:29" ht="11.25">
      <c r="B87" s="205">
        <v>1</v>
      </c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>
        <v>1125000</v>
      </c>
      <c r="O87" s="206">
        <v>0</v>
      </c>
      <c r="P87" s="206">
        <v>0</v>
      </c>
      <c r="Q87" s="206">
        <v>0</v>
      </c>
      <c r="R87" s="206">
        <f>+N87+O87+P87+Q87</f>
        <v>1125000</v>
      </c>
      <c r="S87" s="206">
        <v>25000</v>
      </c>
      <c r="T87" s="206"/>
      <c r="U87" s="207"/>
      <c r="V87" s="207"/>
      <c r="W87" s="207"/>
      <c r="X87" s="206"/>
      <c r="Y87" s="206"/>
      <c r="Z87" s="206">
        <f>+R87-T87-V87-X87-Y87</f>
        <v>1125000</v>
      </c>
      <c r="AA87" s="208"/>
      <c r="AB87" s="208"/>
      <c r="AC87" s="209"/>
    </row>
    <row r="88" spans="2:29" ht="11.25">
      <c r="B88" s="205">
        <v>2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>
        <f>+N88+O88+P88+Q88</f>
        <v>0</v>
      </c>
      <c r="S88" s="206"/>
      <c r="T88" s="206"/>
      <c r="U88" s="207"/>
      <c r="V88" s="207"/>
      <c r="W88" s="207"/>
      <c r="X88" s="206"/>
      <c r="Y88" s="206"/>
      <c r="Z88" s="206">
        <f>+R88-T88-V88-X88-Y88</f>
        <v>0</v>
      </c>
      <c r="AA88" s="208"/>
      <c r="AB88" s="208"/>
      <c r="AC88" s="209"/>
    </row>
    <row r="89" spans="2:29" ht="11.25">
      <c r="B89" s="205">
        <v>3</v>
      </c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>
        <f>+N89+O89+P89+Q89</f>
        <v>0</v>
      </c>
      <c r="S89" s="206"/>
      <c r="T89" s="206"/>
      <c r="U89" s="207"/>
      <c r="V89" s="207"/>
      <c r="W89" s="207"/>
      <c r="X89" s="206"/>
      <c r="Y89" s="206"/>
      <c r="Z89" s="206">
        <f>+R89-T89-V89-X89-Y89</f>
        <v>0</v>
      </c>
      <c r="AA89" s="208"/>
      <c r="AB89" s="208"/>
      <c r="AC89" s="209"/>
    </row>
    <row r="90" spans="2:29" ht="11.25">
      <c r="B90" s="205">
        <v>4</v>
      </c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>
        <f>+N90+O90+P90+Q90</f>
        <v>0</v>
      </c>
      <c r="S90" s="206"/>
      <c r="T90" s="206"/>
      <c r="U90" s="207"/>
      <c r="V90" s="207"/>
      <c r="W90" s="207"/>
      <c r="X90" s="206"/>
      <c r="Y90" s="206"/>
      <c r="Z90" s="206">
        <f>+R90-T90-V90-X90-Y90</f>
        <v>0</v>
      </c>
      <c r="AA90" s="208"/>
      <c r="AB90" s="208"/>
      <c r="AC90" s="209"/>
    </row>
    <row r="91" spans="2:29" ht="11.25"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7"/>
      <c r="V91" s="207"/>
      <c r="W91" s="207"/>
      <c r="X91" s="206"/>
      <c r="Y91" s="206"/>
      <c r="Z91" s="206"/>
      <c r="AA91" s="208"/>
      <c r="AB91" s="208"/>
      <c r="AC91" s="209"/>
    </row>
    <row r="92" spans="2:29" ht="15.75" customHeight="1" thickBot="1">
      <c r="B92" s="729" t="s">
        <v>50</v>
      </c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1"/>
      <c r="N92" s="210">
        <f aca="true" t="shared" si="12" ref="N92:Y92">SUM(N87:N91)</f>
        <v>1125000</v>
      </c>
      <c r="O92" s="210">
        <f t="shared" si="12"/>
        <v>0</v>
      </c>
      <c r="P92" s="210">
        <f t="shared" si="12"/>
        <v>0</v>
      </c>
      <c r="Q92" s="210">
        <f t="shared" si="12"/>
        <v>0</v>
      </c>
      <c r="R92" s="210">
        <f t="shared" si="12"/>
        <v>1125000</v>
      </c>
      <c r="S92" s="210">
        <f t="shared" si="12"/>
        <v>25000</v>
      </c>
      <c r="T92" s="210">
        <f t="shared" si="12"/>
        <v>0</v>
      </c>
      <c r="U92" s="210">
        <f t="shared" si="12"/>
        <v>0</v>
      </c>
      <c r="V92" s="210">
        <f t="shared" si="12"/>
        <v>0</v>
      </c>
      <c r="W92" s="210">
        <f t="shared" si="12"/>
        <v>0</v>
      </c>
      <c r="X92" s="210">
        <f t="shared" si="12"/>
        <v>0</v>
      </c>
      <c r="Y92" s="210">
        <f t="shared" si="12"/>
        <v>0</v>
      </c>
      <c r="Z92" s="210">
        <f>SUM(Z87:Z91)</f>
        <v>1125000</v>
      </c>
      <c r="AA92" s="211"/>
      <c r="AB92" s="211"/>
      <c r="AC92" s="212"/>
    </row>
    <row r="93" ht="12" thickTop="1"/>
    <row r="94" spans="2:26" ht="11.25">
      <c r="B94" s="215" t="s">
        <v>307</v>
      </c>
      <c r="C94" s="215"/>
      <c r="D94" s="215" t="str">
        <f>+D29</f>
        <v>MCA</v>
      </c>
      <c r="E94" s="340"/>
      <c r="X94" s="197"/>
      <c r="Y94" s="197"/>
      <c r="Z94" s="197"/>
    </row>
    <row r="95" spans="8:26" ht="12" thickBot="1">
      <c r="H95" s="194" t="str">
        <f>+H83</f>
        <v>CET CODE</v>
      </c>
      <c r="I95" s="371" t="str">
        <f>+I83</f>
        <v>AITS</v>
      </c>
      <c r="X95" s="197"/>
      <c r="Y95" s="197"/>
      <c r="Z95" s="197"/>
    </row>
    <row r="96" spans="2:29" ht="38.25" customHeight="1" thickTop="1">
      <c r="B96" s="732" t="str">
        <f>+B84</f>
        <v>S. No.</v>
      </c>
      <c r="C96" s="732" t="str">
        <f aca="true" t="shared" si="13" ref="C96:M96">+C84</f>
        <v>EMPLOYEE NAME</v>
      </c>
      <c r="D96" s="732" t="str">
        <f t="shared" si="13"/>
        <v>PANo.</v>
      </c>
      <c r="E96" s="727" t="s">
        <v>235</v>
      </c>
      <c r="F96" s="732" t="str">
        <f t="shared" si="13"/>
        <v>DATE OF BIRTH</v>
      </c>
      <c r="G96" s="732" t="str">
        <f t="shared" si="13"/>
        <v>QUALIFICATION</v>
      </c>
      <c r="H96" s="732" t="str">
        <f t="shared" si="13"/>
        <v>WHETHER THE EMPLOYEE POSSESSES THE EQUIVALENT QUALIFICATION</v>
      </c>
      <c r="I96" s="732" t="str">
        <f t="shared" si="13"/>
        <v>BRANCH</v>
      </c>
      <c r="J96" s="732" t="str">
        <f t="shared" si="13"/>
        <v>DESIG-NATION</v>
      </c>
      <c r="K96" s="732" t="str">
        <f t="shared" si="13"/>
        <v>DATE OF APPOINTMENT TO DESIG-NATION</v>
      </c>
      <c r="L96" s="732" t="str">
        <f t="shared" si="13"/>
        <v>VI th PAY SCALE/ VII th PAY SCALE/ OTHERS</v>
      </c>
      <c r="M96" s="732" t="str">
        <f t="shared" si="13"/>
        <v>PAY SCALE (BAND)</v>
      </c>
      <c r="N96" s="737"/>
      <c r="O96" s="737"/>
      <c r="P96" s="737"/>
      <c r="Q96" s="737"/>
      <c r="R96" s="737"/>
      <c r="S96" s="727" t="s">
        <v>128</v>
      </c>
      <c r="T96" s="743" t="s">
        <v>129</v>
      </c>
      <c r="U96" s="744"/>
      <c r="V96" s="743" t="s">
        <v>130</v>
      </c>
      <c r="W96" s="744"/>
      <c r="X96" s="727" t="s">
        <v>53</v>
      </c>
      <c r="Y96" s="727" t="str">
        <f>+Y84</f>
        <v>ANY OTHER DEDUCTIONS</v>
      </c>
      <c r="Z96" s="739" t="s">
        <v>579</v>
      </c>
      <c r="AA96" s="741" t="s">
        <v>92</v>
      </c>
      <c r="AB96" s="741"/>
      <c r="AC96" s="742"/>
    </row>
    <row r="97" spans="2:29" ht="41.25" customHeight="1" thickBot="1">
      <c r="B97" s="733"/>
      <c r="C97" s="733"/>
      <c r="D97" s="733"/>
      <c r="E97" s="728"/>
      <c r="F97" s="733"/>
      <c r="G97" s="733"/>
      <c r="H97" s="733"/>
      <c r="I97" s="733"/>
      <c r="J97" s="733"/>
      <c r="K97" s="733"/>
      <c r="L97" s="733"/>
      <c r="M97" s="733"/>
      <c r="N97" s="217" t="s">
        <v>55</v>
      </c>
      <c r="O97" s="217" t="s">
        <v>117</v>
      </c>
      <c r="P97" s="217" t="s">
        <v>118</v>
      </c>
      <c r="Q97" s="217" t="s">
        <v>119</v>
      </c>
      <c r="R97" s="217" t="s">
        <v>39</v>
      </c>
      <c r="S97" s="728"/>
      <c r="T97" s="214" t="s">
        <v>97</v>
      </c>
      <c r="U97" s="221" t="s">
        <v>98</v>
      </c>
      <c r="V97" s="214" t="s">
        <v>97</v>
      </c>
      <c r="W97" s="199" t="s">
        <v>98</v>
      </c>
      <c r="X97" s="728"/>
      <c r="Y97" s="728"/>
      <c r="Z97" s="740"/>
      <c r="AA97" s="217" t="s">
        <v>91</v>
      </c>
      <c r="AB97" s="217" t="s">
        <v>94</v>
      </c>
      <c r="AC97" s="222" t="s">
        <v>93</v>
      </c>
    </row>
    <row r="98" spans="2:29" ht="12" thickTop="1"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7"/>
      <c r="V98" s="207"/>
      <c r="W98" s="207"/>
      <c r="X98" s="206"/>
      <c r="Y98" s="206"/>
      <c r="Z98" s="206"/>
      <c r="AA98" s="208"/>
      <c r="AB98" s="208"/>
      <c r="AC98" s="209"/>
    </row>
    <row r="99" spans="2:29" ht="11.25">
      <c r="B99" s="205">
        <v>1</v>
      </c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>
        <v>300000</v>
      </c>
      <c r="O99" s="206">
        <v>0</v>
      </c>
      <c r="P99" s="206">
        <v>0</v>
      </c>
      <c r="Q99" s="206">
        <v>0</v>
      </c>
      <c r="R99" s="206">
        <f>+N99+O99+P99+Q99</f>
        <v>300000</v>
      </c>
      <c r="S99" s="206">
        <v>15000</v>
      </c>
      <c r="T99" s="206"/>
      <c r="U99" s="207"/>
      <c r="V99" s="207"/>
      <c r="W99" s="207"/>
      <c r="X99" s="206"/>
      <c r="Y99" s="206"/>
      <c r="Z99" s="206">
        <f>+R99-T99-V99-X99-Y99</f>
        <v>300000</v>
      </c>
      <c r="AA99" s="208"/>
      <c r="AB99" s="208"/>
      <c r="AC99" s="209"/>
    </row>
    <row r="100" spans="2:29" ht="11.25">
      <c r="B100" s="205">
        <v>2</v>
      </c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>
        <f>+N100+O100+P100+Q100</f>
        <v>0</v>
      </c>
      <c r="S100" s="206"/>
      <c r="T100" s="206"/>
      <c r="U100" s="207"/>
      <c r="V100" s="207"/>
      <c r="W100" s="207"/>
      <c r="X100" s="206"/>
      <c r="Y100" s="206"/>
      <c r="Z100" s="206">
        <f>+R100-T100-V100-X100-Y100</f>
        <v>0</v>
      </c>
      <c r="AA100" s="208"/>
      <c r="AB100" s="208"/>
      <c r="AC100" s="209"/>
    </row>
    <row r="101" spans="2:29" ht="11.25">
      <c r="B101" s="205">
        <v>3</v>
      </c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>
        <f>+N101+O101+P101+Q101</f>
        <v>0</v>
      </c>
      <c r="S101" s="206"/>
      <c r="T101" s="206"/>
      <c r="U101" s="207"/>
      <c r="V101" s="207"/>
      <c r="W101" s="207"/>
      <c r="X101" s="206"/>
      <c r="Y101" s="206"/>
      <c r="Z101" s="206">
        <f>+R101-T101-V101-X101-Y101</f>
        <v>0</v>
      </c>
      <c r="AA101" s="208"/>
      <c r="AB101" s="208"/>
      <c r="AC101" s="209"/>
    </row>
    <row r="102" spans="2:29" ht="11.25">
      <c r="B102" s="205">
        <v>4</v>
      </c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>
        <f>+N102+O102+P102+Q102</f>
        <v>0</v>
      </c>
      <c r="S102" s="206"/>
      <c r="T102" s="206"/>
      <c r="U102" s="207"/>
      <c r="V102" s="207"/>
      <c r="W102" s="207"/>
      <c r="X102" s="206"/>
      <c r="Y102" s="206"/>
      <c r="Z102" s="206">
        <f>+R102-T102-V102-X102-Y102</f>
        <v>0</v>
      </c>
      <c r="AA102" s="208"/>
      <c r="AB102" s="208"/>
      <c r="AC102" s="209"/>
    </row>
    <row r="103" spans="2:29" ht="11.25"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7"/>
      <c r="V103" s="207"/>
      <c r="W103" s="207"/>
      <c r="X103" s="206"/>
      <c r="Y103" s="206"/>
      <c r="Z103" s="206"/>
      <c r="AA103" s="208"/>
      <c r="AB103" s="208"/>
      <c r="AC103" s="209"/>
    </row>
    <row r="104" spans="2:29" ht="15.75" customHeight="1" thickBot="1">
      <c r="B104" s="729" t="s">
        <v>50</v>
      </c>
      <c r="C104" s="730"/>
      <c r="D104" s="730"/>
      <c r="E104" s="730"/>
      <c r="F104" s="730"/>
      <c r="G104" s="730"/>
      <c r="H104" s="730"/>
      <c r="I104" s="730"/>
      <c r="J104" s="730"/>
      <c r="K104" s="730"/>
      <c r="L104" s="730"/>
      <c r="M104" s="731"/>
      <c r="N104" s="210">
        <f aca="true" t="shared" si="14" ref="N104:Y104">SUM(N99:N103)</f>
        <v>300000</v>
      </c>
      <c r="O104" s="210">
        <f t="shared" si="14"/>
        <v>0</v>
      </c>
      <c r="P104" s="210">
        <f t="shared" si="14"/>
        <v>0</v>
      </c>
      <c r="Q104" s="210">
        <f t="shared" si="14"/>
        <v>0</v>
      </c>
      <c r="R104" s="210">
        <f t="shared" si="14"/>
        <v>300000</v>
      </c>
      <c r="S104" s="210">
        <f t="shared" si="14"/>
        <v>15000</v>
      </c>
      <c r="T104" s="210">
        <f t="shared" si="14"/>
        <v>0</v>
      </c>
      <c r="U104" s="210">
        <f t="shared" si="14"/>
        <v>0</v>
      </c>
      <c r="V104" s="210">
        <f t="shared" si="14"/>
        <v>0</v>
      </c>
      <c r="W104" s="210">
        <f t="shared" si="14"/>
        <v>0</v>
      </c>
      <c r="X104" s="210">
        <f t="shared" si="14"/>
        <v>0</v>
      </c>
      <c r="Y104" s="210">
        <f t="shared" si="14"/>
        <v>0</v>
      </c>
      <c r="Z104" s="210">
        <f>SUM(Z99:Z103)</f>
        <v>300000</v>
      </c>
      <c r="AA104" s="211"/>
      <c r="AB104" s="211"/>
      <c r="AC104" s="212"/>
    </row>
    <row r="105" ht="12" thickTop="1"/>
    <row r="106" ht="11.25"/>
    <row r="107" spans="2:26" ht="11.25">
      <c r="B107" s="215" t="s">
        <v>307</v>
      </c>
      <c r="C107" s="215"/>
      <c r="D107" s="215" t="str">
        <f>+D41</f>
        <v>MBA</v>
      </c>
      <c r="E107" s="340"/>
      <c r="X107" s="197"/>
      <c r="Y107" s="197"/>
      <c r="Z107" s="197"/>
    </row>
    <row r="108" spans="8:26" ht="12" thickBot="1">
      <c r="H108" s="194" t="str">
        <f>+H95</f>
        <v>CET CODE</v>
      </c>
      <c r="I108" s="371" t="str">
        <f>+I95</f>
        <v>AITS</v>
      </c>
      <c r="X108" s="197"/>
      <c r="Y108" s="197"/>
      <c r="Z108" s="197"/>
    </row>
    <row r="109" spans="2:29" ht="38.25" customHeight="1" thickTop="1">
      <c r="B109" s="732" t="str">
        <f>+B96</f>
        <v>S. No.</v>
      </c>
      <c r="C109" s="732" t="str">
        <f aca="true" t="shared" si="15" ref="C109:M109">+C96</f>
        <v>EMPLOYEE NAME</v>
      </c>
      <c r="D109" s="732" t="str">
        <f t="shared" si="15"/>
        <v>PANo.</v>
      </c>
      <c r="E109" s="727" t="s">
        <v>235</v>
      </c>
      <c r="F109" s="732" t="str">
        <f t="shared" si="15"/>
        <v>DATE OF BIRTH</v>
      </c>
      <c r="G109" s="732" t="str">
        <f t="shared" si="15"/>
        <v>QUALIFICATION</v>
      </c>
      <c r="H109" s="732" t="str">
        <f t="shared" si="15"/>
        <v>WHETHER THE EMPLOYEE POSSESSES THE EQUIVALENT QUALIFICATION</v>
      </c>
      <c r="I109" s="732" t="str">
        <f t="shared" si="15"/>
        <v>BRANCH</v>
      </c>
      <c r="J109" s="732" t="str">
        <f t="shared" si="15"/>
        <v>DESIG-NATION</v>
      </c>
      <c r="K109" s="732" t="str">
        <f t="shared" si="15"/>
        <v>DATE OF APPOINTMENT TO DESIG-NATION</v>
      </c>
      <c r="L109" s="732" t="str">
        <f t="shared" si="15"/>
        <v>VI th PAY SCALE/ VII th PAY SCALE/ OTHERS</v>
      </c>
      <c r="M109" s="732" t="str">
        <f t="shared" si="15"/>
        <v>PAY SCALE (BAND)</v>
      </c>
      <c r="N109" s="737"/>
      <c r="O109" s="737"/>
      <c r="P109" s="737"/>
      <c r="Q109" s="737"/>
      <c r="R109" s="737"/>
      <c r="S109" s="727" t="s">
        <v>128</v>
      </c>
      <c r="T109" s="743" t="s">
        <v>129</v>
      </c>
      <c r="U109" s="744"/>
      <c r="V109" s="743" t="s">
        <v>130</v>
      </c>
      <c r="W109" s="744"/>
      <c r="X109" s="727" t="s">
        <v>53</v>
      </c>
      <c r="Y109" s="727" t="str">
        <f>+Y96</f>
        <v>ANY OTHER DEDUCTIONS</v>
      </c>
      <c r="Z109" s="739" t="s">
        <v>579</v>
      </c>
      <c r="AA109" s="741" t="s">
        <v>92</v>
      </c>
      <c r="AB109" s="741"/>
      <c r="AC109" s="742"/>
    </row>
    <row r="110" spans="2:29" ht="38.25" customHeight="1" thickBot="1">
      <c r="B110" s="733"/>
      <c r="C110" s="733"/>
      <c r="D110" s="733"/>
      <c r="E110" s="728"/>
      <c r="F110" s="733"/>
      <c r="G110" s="733"/>
      <c r="H110" s="733"/>
      <c r="I110" s="733"/>
      <c r="J110" s="733"/>
      <c r="K110" s="733"/>
      <c r="L110" s="733"/>
      <c r="M110" s="733"/>
      <c r="N110" s="217" t="s">
        <v>55</v>
      </c>
      <c r="O110" s="217" t="s">
        <v>117</v>
      </c>
      <c r="P110" s="217" t="s">
        <v>118</v>
      </c>
      <c r="Q110" s="217" t="s">
        <v>119</v>
      </c>
      <c r="R110" s="217" t="s">
        <v>39</v>
      </c>
      <c r="S110" s="728"/>
      <c r="T110" s="214" t="s">
        <v>97</v>
      </c>
      <c r="U110" s="221" t="s">
        <v>98</v>
      </c>
      <c r="V110" s="214" t="s">
        <v>97</v>
      </c>
      <c r="W110" s="199" t="s">
        <v>98</v>
      </c>
      <c r="X110" s="728"/>
      <c r="Y110" s="728"/>
      <c r="Z110" s="740"/>
      <c r="AA110" s="217" t="s">
        <v>91</v>
      </c>
      <c r="AB110" s="217" t="s">
        <v>94</v>
      </c>
      <c r="AC110" s="222" t="s">
        <v>93</v>
      </c>
    </row>
    <row r="111" spans="2:29" ht="12" thickTop="1"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7"/>
      <c r="V111" s="207"/>
      <c r="W111" s="207"/>
      <c r="X111" s="206"/>
      <c r="Y111" s="206"/>
      <c r="Z111" s="206"/>
      <c r="AA111" s="208"/>
      <c r="AB111" s="208"/>
      <c r="AC111" s="209"/>
    </row>
    <row r="112" spans="2:29" ht="11.25">
      <c r="B112" s="205">
        <v>1</v>
      </c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>
        <v>150000</v>
      </c>
      <c r="O112" s="206">
        <v>0</v>
      </c>
      <c r="P112" s="206">
        <v>0</v>
      </c>
      <c r="Q112" s="206">
        <v>0</v>
      </c>
      <c r="R112" s="206">
        <f>+N112+O112+P112+Q112</f>
        <v>150000</v>
      </c>
      <c r="S112" s="206">
        <v>10000</v>
      </c>
      <c r="T112" s="206"/>
      <c r="U112" s="207"/>
      <c r="V112" s="207"/>
      <c r="W112" s="207"/>
      <c r="X112" s="206"/>
      <c r="Y112" s="206"/>
      <c r="Z112" s="206">
        <f>+R112-T112-V112-X112-Y112</f>
        <v>150000</v>
      </c>
      <c r="AA112" s="208"/>
      <c r="AB112" s="208"/>
      <c r="AC112" s="209"/>
    </row>
    <row r="113" spans="2:29" ht="11.25">
      <c r="B113" s="205">
        <v>2</v>
      </c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>
        <f>+N113+O113+P113+Q113</f>
        <v>0</v>
      </c>
      <c r="S113" s="206"/>
      <c r="T113" s="206"/>
      <c r="U113" s="207"/>
      <c r="V113" s="207"/>
      <c r="W113" s="207"/>
      <c r="X113" s="206"/>
      <c r="Y113" s="206"/>
      <c r="Z113" s="206">
        <f>+R113-T113-V113-X113-Y113</f>
        <v>0</v>
      </c>
      <c r="AA113" s="208"/>
      <c r="AB113" s="208"/>
      <c r="AC113" s="209"/>
    </row>
    <row r="114" spans="2:29" ht="11.25">
      <c r="B114" s="205">
        <v>3</v>
      </c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>
        <f>+N114+O114+P114+Q114</f>
        <v>0</v>
      </c>
      <c r="S114" s="206"/>
      <c r="T114" s="206"/>
      <c r="U114" s="207"/>
      <c r="V114" s="207"/>
      <c r="W114" s="207"/>
      <c r="X114" s="206"/>
      <c r="Y114" s="206"/>
      <c r="Z114" s="206">
        <f>+R114-T114-V114-X114-Y114</f>
        <v>0</v>
      </c>
      <c r="AA114" s="208"/>
      <c r="AB114" s="208"/>
      <c r="AC114" s="209"/>
    </row>
    <row r="115" spans="2:29" ht="11.25">
      <c r="B115" s="205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>
        <f>+N115+O115+P115+Q115</f>
        <v>0</v>
      </c>
      <c r="S115" s="206"/>
      <c r="T115" s="206"/>
      <c r="U115" s="207"/>
      <c r="V115" s="207"/>
      <c r="W115" s="207"/>
      <c r="X115" s="206"/>
      <c r="Y115" s="206"/>
      <c r="Z115" s="206">
        <f>+R115-T115-V115-X115-Y115</f>
        <v>0</v>
      </c>
      <c r="AA115" s="208"/>
      <c r="AB115" s="208"/>
      <c r="AC115" s="209"/>
    </row>
    <row r="116" spans="2:29" ht="11.25"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7"/>
      <c r="V116" s="207"/>
      <c r="W116" s="207"/>
      <c r="X116" s="206"/>
      <c r="Y116" s="206"/>
      <c r="Z116" s="206"/>
      <c r="AA116" s="208"/>
      <c r="AB116" s="208"/>
      <c r="AC116" s="209"/>
    </row>
    <row r="117" spans="2:29" ht="15.75" customHeight="1" thickBot="1">
      <c r="B117" s="729" t="s">
        <v>50</v>
      </c>
      <c r="C117" s="730"/>
      <c r="D117" s="730"/>
      <c r="E117" s="730"/>
      <c r="F117" s="730"/>
      <c r="G117" s="730"/>
      <c r="H117" s="730"/>
      <c r="I117" s="730"/>
      <c r="J117" s="730"/>
      <c r="K117" s="730"/>
      <c r="L117" s="730"/>
      <c r="M117" s="731"/>
      <c r="N117" s="210">
        <f aca="true" t="shared" si="16" ref="N117:Y117">SUM(N112:N116)</f>
        <v>150000</v>
      </c>
      <c r="O117" s="210">
        <f t="shared" si="16"/>
        <v>0</v>
      </c>
      <c r="P117" s="210">
        <f t="shared" si="16"/>
        <v>0</v>
      </c>
      <c r="Q117" s="210">
        <f t="shared" si="16"/>
        <v>0</v>
      </c>
      <c r="R117" s="210">
        <f t="shared" si="16"/>
        <v>150000</v>
      </c>
      <c r="S117" s="210">
        <f t="shared" si="16"/>
        <v>10000</v>
      </c>
      <c r="T117" s="210">
        <f t="shared" si="16"/>
        <v>0</v>
      </c>
      <c r="U117" s="210">
        <f t="shared" si="16"/>
        <v>0</v>
      </c>
      <c r="V117" s="210">
        <f t="shared" si="16"/>
        <v>0</v>
      </c>
      <c r="W117" s="210">
        <f t="shared" si="16"/>
        <v>0</v>
      </c>
      <c r="X117" s="210">
        <f t="shared" si="16"/>
        <v>0</v>
      </c>
      <c r="Y117" s="210">
        <f t="shared" si="16"/>
        <v>0</v>
      </c>
      <c r="Z117" s="210">
        <f>SUM(Z112:Z116)</f>
        <v>150000</v>
      </c>
      <c r="AA117" s="211"/>
      <c r="AB117" s="211"/>
      <c r="AC117" s="212"/>
    </row>
    <row r="118" ht="12" thickTop="1"/>
    <row r="119" spans="2:26" ht="11.25">
      <c r="B119" s="215" t="str">
        <f>+B53</f>
        <v>PROGRAMME:</v>
      </c>
      <c r="C119" s="215"/>
      <c r="D119" s="215" t="str">
        <f>+D53</f>
        <v>OTHERS IF ANY</v>
      </c>
      <c r="E119" s="215"/>
      <c r="F119" s="434"/>
      <c r="G119" s="434"/>
      <c r="X119" s="197"/>
      <c r="Y119" s="197"/>
      <c r="Z119" s="197"/>
    </row>
    <row r="120" spans="8:9" ht="12" thickBot="1">
      <c r="H120" s="194" t="str">
        <f>+H108</f>
        <v>CET CODE</v>
      </c>
      <c r="I120" s="371" t="str">
        <f>+I108</f>
        <v>AITS</v>
      </c>
    </row>
    <row r="121" spans="2:29" ht="36" customHeight="1" thickTop="1">
      <c r="B121" s="732" t="str">
        <f>+B109</f>
        <v>S. No.</v>
      </c>
      <c r="C121" s="732" t="str">
        <f aca="true" t="shared" si="17" ref="C121:M121">+C109</f>
        <v>EMPLOYEE NAME</v>
      </c>
      <c r="D121" s="732" t="str">
        <f t="shared" si="17"/>
        <v>PANo.</v>
      </c>
      <c r="E121" s="727" t="s">
        <v>235</v>
      </c>
      <c r="F121" s="732" t="str">
        <f t="shared" si="17"/>
        <v>DATE OF BIRTH</v>
      </c>
      <c r="G121" s="732" t="str">
        <f t="shared" si="17"/>
        <v>QUALIFICATION</v>
      </c>
      <c r="H121" s="732" t="str">
        <f t="shared" si="17"/>
        <v>WHETHER THE EMPLOYEE POSSESSES THE EQUIVALENT QUALIFICATION</v>
      </c>
      <c r="I121" s="732" t="str">
        <f t="shared" si="17"/>
        <v>BRANCH</v>
      </c>
      <c r="J121" s="732" t="str">
        <f t="shared" si="17"/>
        <v>DESIG-NATION</v>
      </c>
      <c r="K121" s="732" t="str">
        <f t="shared" si="17"/>
        <v>DATE OF APPOINTMENT TO DESIG-NATION</v>
      </c>
      <c r="L121" s="732" t="str">
        <f t="shared" si="17"/>
        <v>VI th PAY SCALE/ VII th PAY SCALE/ OTHERS</v>
      </c>
      <c r="M121" s="732" t="str">
        <f t="shared" si="17"/>
        <v>PAY SCALE (BAND)</v>
      </c>
      <c r="N121" s="737"/>
      <c r="O121" s="737"/>
      <c r="P121" s="737"/>
      <c r="Q121" s="737"/>
      <c r="R121" s="737"/>
      <c r="S121" s="727" t="s">
        <v>128</v>
      </c>
      <c r="T121" s="743" t="s">
        <v>129</v>
      </c>
      <c r="U121" s="744"/>
      <c r="V121" s="743" t="s">
        <v>130</v>
      </c>
      <c r="W121" s="744"/>
      <c r="X121" s="727" t="s">
        <v>53</v>
      </c>
      <c r="Y121" s="727" t="str">
        <f>+Y109</f>
        <v>ANY OTHER DEDUCTIONS</v>
      </c>
      <c r="Z121" s="739" t="s">
        <v>579</v>
      </c>
      <c r="AA121" s="741" t="s">
        <v>92</v>
      </c>
      <c r="AB121" s="741"/>
      <c r="AC121" s="742"/>
    </row>
    <row r="122" spans="2:29" ht="36" customHeight="1" thickBot="1">
      <c r="B122" s="733"/>
      <c r="C122" s="733"/>
      <c r="D122" s="733"/>
      <c r="E122" s="728"/>
      <c r="F122" s="733"/>
      <c r="G122" s="733"/>
      <c r="H122" s="733"/>
      <c r="I122" s="733"/>
      <c r="J122" s="733"/>
      <c r="K122" s="733"/>
      <c r="L122" s="733"/>
      <c r="M122" s="733"/>
      <c r="N122" s="217" t="s">
        <v>55</v>
      </c>
      <c r="O122" s="217" t="s">
        <v>117</v>
      </c>
      <c r="P122" s="217" t="s">
        <v>118</v>
      </c>
      <c r="Q122" s="217" t="s">
        <v>119</v>
      </c>
      <c r="R122" s="217" t="s">
        <v>39</v>
      </c>
      <c r="S122" s="728"/>
      <c r="T122" s="214" t="s">
        <v>97</v>
      </c>
      <c r="U122" s="214" t="s">
        <v>98</v>
      </c>
      <c r="V122" s="214" t="s">
        <v>97</v>
      </c>
      <c r="W122" s="217" t="s">
        <v>98</v>
      </c>
      <c r="X122" s="728"/>
      <c r="Y122" s="728"/>
      <c r="Z122" s="740"/>
      <c r="AA122" s="217" t="s">
        <v>91</v>
      </c>
      <c r="AB122" s="217" t="s">
        <v>94</v>
      </c>
      <c r="AC122" s="222" t="s">
        <v>93</v>
      </c>
    </row>
    <row r="123" spans="2:29" ht="12" thickTop="1"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7"/>
      <c r="V123" s="207"/>
      <c r="W123" s="207"/>
      <c r="X123" s="206"/>
      <c r="Y123" s="206"/>
      <c r="Z123" s="206"/>
      <c r="AA123" s="208"/>
      <c r="AB123" s="208"/>
      <c r="AC123" s="209"/>
    </row>
    <row r="124" spans="2:29" ht="11.25">
      <c r="B124" s="205">
        <v>1</v>
      </c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>
        <v>35502</v>
      </c>
      <c r="O124" s="206">
        <v>0</v>
      </c>
      <c r="P124" s="206">
        <v>0</v>
      </c>
      <c r="Q124" s="206">
        <v>5852</v>
      </c>
      <c r="R124" s="206">
        <f>+N124+O124+P124+Q124</f>
        <v>41354</v>
      </c>
      <c r="S124" s="206">
        <v>10000</v>
      </c>
      <c r="T124" s="206"/>
      <c r="U124" s="207"/>
      <c r="V124" s="207"/>
      <c r="W124" s="207"/>
      <c r="X124" s="206"/>
      <c r="Y124" s="206"/>
      <c r="Z124" s="206">
        <f>+R124-T124-V124-X124-Y124</f>
        <v>41354</v>
      </c>
      <c r="AA124" s="208"/>
      <c r="AB124" s="208"/>
      <c r="AC124" s="209"/>
    </row>
    <row r="125" spans="2:29" ht="11.25">
      <c r="B125" s="205">
        <v>2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>
        <f>+N125+O125+P125+Q125</f>
        <v>0</v>
      </c>
      <c r="S125" s="206"/>
      <c r="T125" s="206"/>
      <c r="U125" s="207"/>
      <c r="V125" s="207"/>
      <c r="W125" s="207"/>
      <c r="X125" s="206"/>
      <c r="Y125" s="206"/>
      <c r="Z125" s="206">
        <f>+R125-T125-V125-X125-Y125</f>
        <v>0</v>
      </c>
      <c r="AA125" s="208"/>
      <c r="AB125" s="208"/>
      <c r="AC125" s="209"/>
    </row>
    <row r="126" spans="2:29" ht="11.25">
      <c r="B126" s="205">
        <v>3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>
        <f>+N126+O126+P126+Q126</f>
        <v>0</v>
      </c>
      <c r="S126" s="206"/>
      <c r="T126" s="206"/>
      <c r="U126" s="207"/>
      <c r="V126" s="207"/>
      <c r="W126" s="207"/>
      <c r="X126" s="206"/>
      <c r="Y126" s="206"/>
      <c r="Z126" s="206">
        <f>+R126-T126-V126-X126-Y126</f>
        <v>0</v>
      </c>
      <c r="AA126" s="208"/>
      <c r="AB126" s="208"/>
      <c r="AC126" s="209"/>
    </row>
    <row r="127" spans="2:29" ht="11.25">
      <c r="B127" s="205">
        <v>4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>
        <f>+N127+O127+P127+Q127</f>
        <v>0</v>
      </c>
      <c r="S127" s="206"/>
      <c r="T127" s="206"/>
      <c r="U127" s="207"/>
      <c r="V127" s="207"/>
      <c r="W127" s="207"/>
      <c r="X127" s="206"/>
      <c r="Y127" s="206"/>
      <c r="Z127" s="206">
        <f>+R127-T127-V127-X127-Y127</f>
        <v>0</v>
      </c>
      <c r="AA127" s="208"/>
      <c r="AB127" s="208"/>
      <c r="AC127" s="209"/>
    </row>
    <row r="128" spans="2:29" ht="11.25"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7"/>
      <c r="V128" s="207"/>
      <c r="W128" s="207"/>
      <c r="X128" s="206"/>
      <c r="Y128" s="206"/>
      <c r="Z128" s="206"/>
      <c r="AA128" s="208"/>
      <c r="AB128" s="208"/>
      <c r="AC128" s="209"/>
    </row>
    <row r="129" spans="2:29" ht="15.75" customHeight="1" thickBot="1">
      <c r="B129" s="729" t="s">
        <v>50</v>
      </c>
      <c r="C129" s="730"/>
      <c r="D129" s="730"/>
      <c r="E129" s="730"/>
      <c r="F129" s="730"/>
      <c r="G129" s="730"/>
      <c r="H129" s="730"/>
      <c r="I129" s="730"/>
      <c r="J129" s="730"/>
      <c r="K129" s="730"/>
      <c r="L129" s="730"/>
      <c r="M129" s="731"/>
      <c r="N129" s="210">
        <f aca="true" t="shared" si="18" ref="N129:Y129">SUM(N124:N128)</f>
        <v>35502</v>
      </c>
      <c r="O129" s="210">
        <f t="shared" si="18"/>
        <v>0</v>
      </c>
      <c r="P129" s="210">
        <f t="shared" si="18"/>
        <v>0</v>
      </c>
      <c r="Q129" s="210">
        <f t="shared" si="18"/>
        <v>5852</v>
      </c>
      <c r="R129" s="210">
        <f t="shared" si="18"/>
        <v>41354</v>
      </c>
      <c r="S129" s="210">
        <f t="shared" si="18"/>
        <v>10000</v>
      </c>
      <c r="T129" s="210">
        <f t="shared" si="18"/>
        <v>0</v>
      </c>
      <c r="U129" s="210">
        <f t="shared" si="18"/>
        <v>0</v>
      </c>
      <c r="V129" s="210">
        <f t="shared" si="18"/>
        <v>0</v>
      </c>
      <c r="W129" s="210">
        <f t="shared" si="18"/>
        <v>0</v>
      </c>
      <c r="X129" s="210">
        <f t="shared" si="18"/>
        <v>0</v>
      </c>
      <c r="Y129" s="210">
        <f t="shared" si="18"/>
        <v>0</v>
      </c>
      <c r="Z129" s="210">
        <f>SUM(Z124:Z128)</f>
        <v>41354</v>
      </c>
      <c r="AA129" s="211"/>
      <c r="AB129" s="211"/>
      <c r="AC129" s="212"/>
    </row>
    <row r="130" ht="12" thickTop="1"/>
    <row r="131" spans="15:18" ht="11.25">
      <c r="O131" s="223" t="s">
        <v>161</v>
      </c>
      <c r="P131" s="223"/>
      <c r="Q131" s="223"/>
      <c r="R131" s="223">
        <f>+R129+R117+R104+R92+R80</f>
        <v>1941354</v>
      </c>
    </row>
  </sheetData>
  <sheetProtection/>
  <mergeCells count="214">
    <mergeCell ref="AA121:AC121"/>
    <mergeCell ref="B129:M129"/>
    <mergeCell ref="N121:R121"/>
    <mergeCell ref="S121:S122"/>
    <mergeCell ref="T121:U121"/>
    <mergeCell ref="V121:W121"/>
    <mergeCell ref="X121:X122"/>
    <mergeCell ref="Z121:Z122"/>
    <mergeCell ref="H121:H122"/>
    <mergeCell ref="J121:J122"/>
    <mergeCell ref="M121:M122"/>
    <mergeCell ref="X55:X56"/>
    <mergeCell ref="M55:M56"/>
    <mergeCell ref="N55:R55"/>
    <mergeCell ref="S55:S56"/>
    <mergeCell ref="T55:U55"/>
    <mergeCell ref="T109:U109"/>
    <mergeCell ref="V109:W109"/>
    <mergeCell ref="T96:U96"/>
    <mergeCell ref="X96:X97"/>
    <mergeCell ref="B121:B122"/>
    <mergeCell ref="C121:C122"/>
    <mergeCell ref="D121:D122"/>
    <mergeCell ref="F121:F122"/>
    <mergeCell ref="G121:G122"/>
    <mergeCell ref="L55:L56"/>
    <mergeCell ref="I121:I122"/>
    <mergeCell ref="K121:K122"/>
    <mergeCell ref="L121:L122"/>
    <mergeCell ref="F55:F56"/>
    <mergeCell ref="J55:J56"/>
    <mergeCell ref="K55:K56"/>
    <mergeCell ref="Z109:Z110"/>
    <mergeCell ref="H109:H110"/>
    <mergeCell ref="I109:I110"/>
    <mergeCell ref="J109:J110"/>
    <mergeCell ref="K109:K110"/>
    <mergeCell ref="L109:L110"/>
    <mergeCell ref="J96:J97"/>
    <mergeCell ref="K96:K97"/>
    <mergeCell ref="B117:M117"/>
    <mergeCell ref="AA4:AC4"/>
    <mergeCell ref="AA6:AB6"/>
    <mergeCell ref="M109:M110"/>
    <mergeCell ref="N109:R109"/>
    <mergeCell ref="S109:S110"/>
    <mergeCell ref="V55:W55"/>
    <mergeCell ref="X109:X110"/>
    <mergeCell ref="G55:G56"/>
    <mergeCell ref="I55:I56"/>
    <mergeCell ref="AA96:AC96"/>
    <mergeCell ref="B104:M104"/>
    <mergeCell ref="B109:B110"/>
    <mergeCell ref="C109:C110"/>
    <mergeCell ref="D109:D110"/>
    <mergeCell ref="F109:F110"/>
    <mergeCell ref="G109:G110"/>
    <mergeCell ref="S96:S97"/>
    <mergeCell ref="AA109:AC109"/>
    <mergeCell ref="Z96:Z97"/>
    <mergeCell ref="L96:L97"/>
    <mergeCell ref="M96:M97"/>
    <mergeCell ref="N96:R96"/>
    <mergeCell ref="C96:C97"/>
    <mergeCell ref="D96:D97"/>
    <mergeCell ref="F96:F97"/>
    <mergeCell ref="G96:G97"/>
    <mergeCell ref="H96:H97"/>
    <mergeCell ref="V96:W96"/>
    <mergeCell ref="I96:I97"/>
    <mergeCell ref="E96:E97"/>
    <mergeCell ref="AA84:AC84"/>
    <mergeCell ref="B92:M92"/>
    <mergeCell ref="K84:K85"/>
    <mergeCell ref="L84:L85"/>
    <mergeCell ref="J84:J85"/>
    <mergeCell ref="E84:E85"/>
    <mergeCell ref="B96:B97"/>
    <mergeCell ref="B3:AC3"/>
    <mergeCell ref="M84:M85"/>
    <mergeCell ref="N84:R84"/>
    <mergeCell ref="S84:S85"/>
    <mergeCell ref="T84:U84"/>
    <mergeCell ref="V84:W84"/>
    <mergeCell ref="X84:X85"/>
    <mergeCell ref="H84:H85"/>
    <mergeCell ref="I84:I85"/>
    <mergeCell ref="AA72:AC72"/>
    <mergeCell ref="B80:M80"/>
    <mergeCell ref="B84:B85"/>
    <mergeCell ref="C84:C85"/>
    <mergeCell ref="D84:D85"/>
    <mergeCell ref="F84:F85"/>
    <mergeCell ref="G84:G85"/>
    <mergeCell ref="S72:S73"/>
    <mergeCell ref="T72:U72"/>
    <mergeCell ref="Z84:Z85"/>
    <mergeCell ref="V72:W72"/>
    <mergeCell ref="X72:X73"/>
    <mergeCell ref="Z72:Z73"/>
    <mergeCell ref="F72:F73"/>
    <mergeCell ref="G72:G73"/>
    <mergeCell ref="J72:J73"/>
    <mergeCell ref="K72:K73"/>
    <mergeCell ref="L72:L73"/>
    <mergeCell ref="M72:M73"/>
    <mergeCell ref="N72:R72"/>
    <mergeCell ref="B55:B56"/>
    <mergeCell ref="C55:C56"/>
    <mergeCell ref="D55:D56"/>
    <mergeCell ref="B72:B73"/>
    <mergeCell ref="C72:C73"/>
    <mergeCell ref="D72:D73"/>
    <mergeCell ref="B63:M63"/>
    <mergeCell ref="H72:H73"/>
    <mergeCell ref="I72:I73"/>
    <mergeCell ref="H55:H56"/>
    <mergeCell ref="B7:B8"/>
    <mergeCell ref="F7:F8"/>
    <mergeCell ref="C7:C8"/>
    <mergeCell ref="AA7:AC7"/>
    <mergeCell ref="H7:H8"/>
    <mergeCell ref="Z7:Z8"/>
    <mergeCell ref="J7:J8"/>
    <mergeCell ref="K7:K8"/>
    <mergeCell ref="X7:X8"/>
    <mergeCell ref="Y7:Y8"/>
    <mergeCell ref="T7:U7"/>
    <mergeCell ref="V7:W7"/>
    <mergeCell ref="N7:R7"/>
    <mergeCell ref="S7:S8"/>
    <mergeCell ref="M7:M8"/>
    <mergeCell ref="D7:D8"/>
    <mergeCell ref="H31:H32"/>
    <mergeCell ref="B19:B20"/>
    <mergeCell ref="C19:C20"/>
    <mergeCell ref="D19:D20"/>
    <mergeCell ref="F19:F20"/>
    <mergeCell ref="G19:G20"/>
    <mergeCell ref="B31:B32"/>
    <mergeCell ref="C31:C32"/>
    <mergeCell ref="D31:D32"/>
    <mergeCell ref="N31:R31"/>
    <mergeCell ref="X19:X20"/>
    <mergeCell ref="G7:G8"/>
    <mergeCell ref="I7:I8"/>
    <mergeCell ref="L7:L8"/>
    <mergeCell ref="H19:H20"/>
    <mergeCell ref="M31:M32"/>
    <mergeCell ref="J19:J20"/>
    <mergeCell ref="L19:L20"/>
    <mergeCell ref="N19:R19"/>
    <mergeCell ref="Z19:Z20"/>
    <mergeCell ref="AA19:AC19"/>
    <mergeCell ref="B27:M27"/>
    <mergeCell ref="S19:S20"/>
    <mergeCell ref="T19:U19"/>
    <mergeCell ref="V19:W19"/>
    <mergeCell ref="K19:K20"/>
    <mergeCell ref="M19:M20"/>
    <mergeCell ref="I19:I20"/>
    <mergeCell ref="F31:F32"/>
    <mergeCell ref="G31:G32"/>
    <mergeCell ref="AA31:AC31"/>
    <mergeCell ref="B39:M39"/>
    <mergeCell ref="S31:S32"/>
    <mergeCell ref="T31:U31"/>
    <mergeCell ref="V31:W31"/>
    <mergeCell ref="X31:X32"/>
    <mergeCell ref="J31:J32"/>
    <mergeCell ref="I31:I32"/>
    <mergeCell ref="B43:B44"/>
    <mergeCell ref="C43:C44"/>
    <mergeCell ref="D43:D44"/>
    <mergeCell ref="F43:F44"/>
    <mergeCell ref="G43:G44"/>
    <mergeCell ref="H43:H44"/>
    <mergeCell ref="AA69:AC69"/>
    <mergeCell ref="N43:R43"/>
    <mergeCell ref="Z43:Z44"/>
    <mergeCell ref="K31:K32"/>
    <mergeCell ref="Z31:Z32"/>
    <mergeCell ref="L31:L32"/>
    <mergeCell ref="Z55:Z56"/>
    <mergeCell ref="AA55:AC55"/>
    <mergeCell ref="AA43:AC43"/>
    <mergeCell ref="B51:M51"/>
    <mergeCell ref="S43:S44"/>
    <mergeCell ref="T43:U43"/>
    <mergeCell ref="V43:W43"/>
    <mergeCell ref="X43:X44"/>
    <mergeCell ref="I43:I44"/>
    <mergeCell ref="K43:K44"/>
    <mergeCell ref="L43:L44"/>
    <mergeCell ref="M43:M44"/>
    <mergeCell ref="Y109:Y110"/>
    <mergeCell ref="Y96:Y97"/>
    <mergeCell ref="Y121:Y122"/>
    <mergeCell ref="Y19:Y20"/>
    <mergeCell ref="Y31:Y32"/>
    <mergeCell ref="Y43:Y44"/>
    <mergeCell ref="Y55:Y56"/>
    <mergeCell ref="Y72:Y73"/>
    <mergeCell ref="Y84:Y85"/>
    <mergeCell ref="E109:E110"/>
    <mergeCell ref="E121:E122"/>
    <mergeCell ref="E7:E8"/>
    <mergeCell ref="E19:E20"/>
    <mergeCell ref="E31:E32"/>
    <mergeCell ref="E43:E44"/>
    <mergeCell ref="E55:E56"/>
    <mergeCell ref="E72:E73"/>
    <mergeCell ref="B15:M15"/>
    <mergeCell ref="J43:J44"/>
  </mergeCells>
  <printOptions gridLines="1"/>
  <pageMargins left="0.17" right="0.16" top="0.23" bottom="0.24" header="0.19" footer="0.16"/>
  <pageSetup horizontalDpi="600" verticalDpi="600" orientation="landscape" paperSize="5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AD144"/>
  <sheetViews>
    <sheetView zoomScalePageLayoutView="0" workbookViewId="0" topLeftCell="L130">
      <selection activeCell="AA135" sqref="AA135:AA136"/>
    </sheetView>
  </sheetViews>
  <sheetFormatPr defaultColWidth="9.140625" defaultRowHeight="15"/>
  <cols>
    <col min="1" max="1" width="9.7109375" style="194" customWidth="1"/>
    <col min="2" max="2" width="4.8515625" style="194" customWidth="1"/>
    <col min="3" max="3" width="11.7109375" style="194" bestFit="1" customWidth="1"/>
    <col min="4" max="4" width="7.8515625" style="194" customWidth="1"/>
    <col min="5" max="5" width="9.57421875" style="194" customWidth="1"/>
    <col min="6" max="6" width="9.28125" style="194" customWidth="1"/>
    <col min="7" max="7" width="9.421875" style="194" customWidth="1"/>
    <col min="8" max="8" width="17.7109375" style="194" customWidth="1"/>
    <col min="9" max="9" width="9.28125" style="194" bestFit="1" customWidth="1"/>
    <col min="10" max="10" width="10.421875" style="194" customWidth="1"/>
    <col min="11" max="11" width="15.7109375" style="194" customWidth="1"/>
    <col min="12" max="12" width="11.7109375" style="194" bestFit="1" customWidth="1"/>
    <col min="13" max="13" width="10.57421875" style="194" customWidth="1"/>
    <col min="14" max="14" width="8.7109375" style="194" bestFit="1" customWidth="1"/>
    <col min="15" max="15" width="14.28125" style="194" bestFit="1" customWidth="1"/>
    <col min="16" max="16" width="5.421875" style="194" bestFit="1" customWidth="1"/>
    <col min="17" max="17" width="4.140625" style="194" bestFit="1" customWidth="1"/>
    <col min="18" max="18" width="11.140625" style="194" bestFit="1" customWidth="1"/>
    <col min="19" max="19" width="12.00390625" style="194" customWidth="1"/>
    <col min="20" max="20" width="10.8515625" style="194" customWidth="1"/>
    <col min="21" max="21" width="11.8515625" style="194" bestFit="1" customWidth="1"/>
    <col min="22" max="22" width="12.00390625" style="194" bestFit="1" customWidth="1"/>
    <col min="23" max="23" width="11.8515625" style="194" bestFit="1" customWidth="1"/>
    <col min="24" max="24" width="12.00390625" style="194" bestFit="1" customWidth="1"/>
    <col min="25" max="25" width="6.00390625" style="194" customWidth="1"/>
    <col min="26" max="26" width="8.8515625" style="194" customWidth="1"/>
    <col min="27" max="27" width="12.00390625" style="194" customWidth="1"/>
    <col min="28" max="28" width="6.7109375" style="194" bestFit="1" customWidth="1"/>
    <col min="29" max="29" width="9.28125" style="194" customWidth="1"/>
    <col min="30" max="30" width="7.57421875" style="194" customWidth="1"/>
    <col min="31" max="31" width="2.140625" style="194" customWidth="1"/>
    <col min="32" max="16384" width="9.140625" style="194" customWidth="1"/>
  </cols>
  <sheetData>
    <row r="1" ht="11.25"/>
    <row r="2" ht="11.25">
      <c r="B2" s="223" t="str">
        <f>+AB4</f>
        <v>SCHEDULE - 4</v>
      </c>
    </row>
    <row r="3" ht="18">
      <c r="B3" s="216" t="str">
        <f>+'S-3'!B3</f>
        <v>ABC INSTITUTE OF TECHNOLOGY &amp; SCIENCE</v>
      </c>
    </row>
    <row r="4" spans="2:30" ht="15">
      <c r="B4" s="445" t="s">
        <v>492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738" t="s">
        <v>332</v>
      </c>
      <c r="AC4" s="738"/>
      <c r="AD4" s="738"/>
    </row>
    <row r="5" ht="11.25"/>
    <row r="6" spans="2:30" ht="12.75">
      <c r="B6" s="215" t="s">
        <v>307</v>
      </c>
      <c r="C6" s="215"/>
      <c r="D6" s="215" t="str">
        <f>+'S-3'!D6</f>
        <v> B.TECH</v>
      </c>
      <c r="E6" s="340"/>
      <c r="Y6" s="197"/>
      <c r="Z6" s="197"/>
      <c r="AA6" s="197"/>
      <c r="AB6" s="750" t="str">
        <f>+'S-3'!AA71</f>
        <v>AMOUNT IN RUPEES</v>
      </c>
      <c r="AC6" s="750"/>
      <c r="AD6" s="750"/>
    </row>
    <row r="7" spans="8:27" ht="12" thickBot="1">
      <c r="H7" s="194" t="str">
        <f>+'S-3'!H6</f>
        <v>CET CODE</v>
      </c>
      <c r="I7" s="371" t="str">
        <f>+'S-3'!I6</f>
        <v>AITS</v>
      </c>
      <c r="Y7" s="197"/>
      <c r="Z7" s="197"/>
      <c r="AA7" s="197"/>
    </row>
    <row r="8" spans="2:30" ht="39.75" customHeight="1" thickTop="1">
      <c r="B8" s="732" t="s">
        <v>232</v>
      </c>
      <c r="C8" s="727" t="s">
        <v>120</v>
      </c>
      <c r="D8" s="727" t="s">
        <v>90</v>
      </c>
      <c r="E8" s="727" t="s">
        <v>235</v>
      </c>
      <c r="F8" s="727" t="s">
        <v>95</v>
      </c>
      <c r="G8" s="727" t="s">
        <v>46</v>
      </c>
      <c r="H8" s="727" t="s">
        <v>125</v>
      </c>
      <c r="I8" s="745" t="s">
        <v>57</v>
      </c>
      <c r="J8" s="745" t="s">
        <v>65</v>
      </c>
      <c r="K8" s="747" t="s">
        <v>96</v>
      </c>
      <c r="L8" s="727" t="s">
        <v>63</v>
      </c>
      <c r="M8" s="727" t="s">
        <v>528</v>
      </c>
      <c r="N8" s="727" t="s">
        <v>124</v>
      </c>
      <c r="O8" s="737"/>
      <c r="P8" s="737"/>
      <c r="Q8" s="737"/>
      <c r="R8" s="737"/>
      <c r="S8" s="737"/>
      <c r="T8" s="734" t="s">
        <v>353</v>
      </c>
      <c r="U8" s="737" t="s">
        <v>129</v>
      </c>
      <c r="V8" s="737"/>
      <c r="W8" s="737" t="s">
        <v>130</v>
      </c>
      <c r="X8" s="737"/>
      <c r="Y8" s="727" t="s">
        <v>53</v>
      </c>
      <c r="Z8" s="727" t="s">
        <v>355</v>
      </c>
      <c r="AA8" s="739" t="s">
        <v>579</v>
      </c>
      <c r="AB8" s="741" t="s">
        <v>92</v>
      </c>
      <c r="AC8" s="741"/>
      <c r="AD8" s="742"/>
    </row>
    <row r="9" spans="2:30" ht="22.5" customHeight="1" thickBot="1">
      <c r="B9" s="733"/>
      <c r="C9" s="728"/>
      <c r="D9" s="728"/>
      <c r="E9" s="728"/>
      <c r="F9" s="728"/>
      <c r="G9" s="728"/>
      <c r="H9" s="728"/>
      <c r="I9" s="746"/>
      <c r="J9" s="746"/>
      <c r="K9" s="748"/>
      <c r="L9" s="728"/>
      <c r="M9" s="728"/>
      <c r="N9" s="728"/>
      <c r="O9" s="199" t="s">
        <v>55</v>
      </c>
      <c r="P9" s="199" t="s">
        <v>117</v>
      </c>
      <c r="Q9" s="199" t="s">
        <v>118</v>
      </c>
      <c r="R9" s="200" t="s">
        <v>119</v>
      </c>
      <c r="S9" s="199" t="s">
        <v>39</v>
      </c>
      <c r="T9" s="735"/>
      <c r="U9" s="202" t="s">
        <v>97</v>
      </c>
      <c r="V9" s="213" t="s">
        <v>98</v>
      </c>
      <c r="W9" s="202" t="s">
        <v>97</v>
      </c>
      <c r="X9" s="201" t="s">
        <v>98</v>
      </c>
      <c r="Y9" s="728"/>
      <c r="Z9" s="728"/>
      <c r="AA9" s="740"/>
      <c r="AB9" s="203" t="s">
        <v>91</v>
      </c>
      <c r="AC9" s="203" t="s">
        <v>94</v>
      </c>
      <c r="AD9" s="204" t="s">
        <v>93</v>
      </c>
    </row>
    <row r="10" spans="2:30" ht="12" thickTop="1">
      <c r="B10" s="224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9"/>
    </row>
    <row r="11" spans="2:30" ht="11.25">
      <c r="B11" s="224">
        <v>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6">
        <v>250000</v>
      </c>
      <c r="P11" s="206">
        <v>0</v>
      </c>
      <c r="Q11" s="206">
        <v>0</v>
      </c>
      <c r="R11" s="206">
        <v>0</v>
      </c>
      <c r="S11" s="206">
        <f>+O11+P11+Q11+R11</f>
        <v>250000</v>
      </c>
      <c r="T11" s="207">
        <v>12500</v>
      </c>
      <c r="U11" s="207">
        <v>7500</v>
      </c>
      <c r="V11" s="207">
        <v>7500</v>
      </c>
      <c r="W11" s="207">
        <v>50000</v>
      </c>
      <c r="X11" s="207">
        <v>5000</v>
      </c>
      <c r="Y11" s="207"/>
      <c r="Z11" s="207"/>
      <c r="AA11" s="207">
        <f>+S11-U11-W11-Y11-Z11</f>
        <v>192500</v>
      </c>
      <c r="AB11" s="207"/>
      <c r="AC11" s="207"/>
      <c r="AD11" s="209"/>
    </row>
    <row r="12" spans="2:30" ht="11.25">
      <c r="B12" s="224">
        <v>2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6"/>
      <c r="P12" s="206"/>
      <c r="Q12" s="206"/>
      <c r="R12" s="206"/>
      <c r="S12" s="206">
        <f>+O12+P12+Q12+R12</f>
        <v>0</v>
      </c>
      <c r="T12" s="207">
        <v>0</v>
      </c>
      <c r="U12" s="207"/>
      <c r="V12" s="207"/>
      <c r="W12" s="207"/>
      <c r="X12" s="207"/>
      <c r="Y12" s="207"/>
      <c r="Z12" s="207"/>
      <c r="AA12" s="207">
        <f>+S12-U12-W12-Y12-Z12</f>
        <v>0</v>
      </c>
      <c r="AB12" s="207"/>
      <c r="AC12" s="207"/>
      <c r="AD12" s="209"/>
    </row>
    <row r="13" spans="2:30" ht="11.25">
      <c r="B13" s="224">
        <v>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6"/>
      <c r="P13" s="206"/>
      <c r="Q13" s="206"/>
      <c r="R13" s="206"/>
      <c r="S13" s="206">
        <f>+O13+P13+Q13+R13</f>
        <v>0</v>
      </c>
      <c r="T13" s="207">
        <v>0</v>
      </c>
      <c r="U13" s="207"/>
      <c r="V13" s="207"/>
      <c r="W13" s="207"/>
      <c r="X13" s="207"/>
      <c r="Y13" s="207"/>
      <c r="Z13" s="207"/>
      <c r="AA13" s="207">
        <f>+S13-U13-W13-Y13-Z13</f>
        <v>0</v>
      </c>
      <c r="AB13" s="207"/>
      <c r="AC13" s="207"/>
      <c r="AD13" s="209"/>
    </row>
    <row r="14" spans="2:30" ht="11.25">
      <c r="B14" s="343" t="s">
        <v>305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6"/>
      <c r="P14" s="206"/>
      <c r="Q14" s="206"/>
      <c r="R14" s="206"/>
      <c r="S14" s="206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9"/>
    </row>
    <row r="15" spans="2:30" ht="11.25">
      <c r="B15" s="224">
        <v>1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6"/>
      <c r="P15" s="206"/>
      <c r="Q15" s="206"/>
      <c r="R15" s="206"/>
      <c r="S15" s="206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9"/>
    </row>
    <row r="16" spans="2:30" ht="11.25">
      <c r="B16" s="224">
        <v>2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6"/>
      <c r="P16" s="206"/>
      <c r="Q16" s="206"/>
      <c r="R16" s="206"/>
      <c r="S16" s="206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9"/>
    </row>
    <row r="17" spans="2:30" ht="15.75" customHeight="1" thickBot="1">
      <c r="B17" s="729" t="s">
        <v>50</v>
      </c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1"/>
      <c r="O17" s="210">
        <f aca="true" t="shared" si="0" ref="O17:Z17">SUM(O11:O16)</f>
        <v>250000</v>
      </c>
      <c r="P17" s="210">
        <f t="shared" si="0"/>
        <v>0</v>
      </c>
      <c r="Q17" s="210">
        <f t="shared" si="0"/>
        <v>0</v>
      </c>
      <c r="R17" s="210">
        <f t="shared" si="0"/>
        <v>0</v>
      </c>
      <c r="S17" s="210">
        <f t="shared" si="0"/>
        <v>250000</v>
      </c>
      <c r="T17" s="210">
        <f t="shared" si="0"/>
        <v>12500</v>
      </c>
      <c r="U17" s="225">
        <f t="shared" si="0"/>
        <v>7500</v>
      </c>
      <c r="V17" s="225">
        <f t="shared" si="0"/>
        <v>7500</v>
      </c>
      <c r="W17" s="225">
        <f t="shared" si="0"/>
        <v>50000</v>
      </c>
      <c r="X17" s="225">
        <f t="shared" si="0"/>
        <v>5000</v>
      </c>
      <c r="Y17" s="225">
        <f t="shared" si="0"/>
        <v>0</v>
      </c>
      <c r="Z17" s="225">
        <f t="shared" si="0"/>
        <v>0</v>
      </c>
      <c r="AA17" s="225">
        <f>SUM(AA11:AA16)</f>
        <v>192500</v>
      </c>
      <c r="AB17" s="211"/>
      <c r="AC17" s="211"/>
      <c r="AD17" s="212"/>
    </row>
    <row r="18" ht="12" thickTop="1"/>
    <row r="19" spans="2:27" ht="11.25">
      <c r="B19" s="215" t="s">
        <v>307</v>
      </c>
      <c r="C19" s="215"/>
      <c r="D19" s="215" t="str">
        <f>+'S-3'!D17</f>
        <v> M.TECH</v>
      </c>
      <c r="E19" s="340"/>
      <c r="Y19" s="197"/>
      <c r="Z19" s="197"/>
      <c r="AA19" s="197"/>
    </row>
    <row r="20" spans="8:27" ht="12" thickBot="1">
      <c r="H20" s="194" t="str">
        <f>+H7</f>
        <v>CET CODE</v>
      </c>
      <c r="I20" s="371" t="str">
        <f>+I7</f>
        <v>AITS</v>
      </c>
      <c r="Y20" s="197"/>
      <c r="Z20" s="197"/>
      <c r="AA20" s="197"/>
    </row>
    <row r="21" spans="2:30" ht="39.75" customHeight="1" thickTop="1">
      <c r="B21" s="732" t="s">
        <v>232</v>
      </c>
      <c r="C21" s="727" t="s">
        <v>120</v>
      </c>
      <c r="D21" s="727" t="s">
        <v>90</v>
      </c>
      <c r="E21" s="727" t="s">
        <v>235</v>
      </c>
      <c r="F21" s="727" t="s">
        <v>95</v>
      </c>
      <c r="G21" s="727" t="s">
        <v>46</v>
      </c>
      <c r="H21" s="727" t="s">
        <v>125</v>
      </c>
      <c r="I21" s="745" t="s">
        <v>57</v>
      </c>
      <c r="J21" s="745" t="s">
        <v>65</v>
      </c>
      <c r="K21" s="727" t="s">
        <v>96</v>
      </c>
      <c r="L21" s="727" t="s">
        <v>63</v>
      </c>
      <c r="M21" s="727" t="s">
        <v>528</v>
      </c>
      <c r="N21" s="727" t="s">
        <v>124</v>
      </c>
      <c r="O21" s="737"/>
      <c r="P21" s="737"/>
      <c r="Q21" s="737"/>
      <c r="R21" s="737"/>
      <c r="S21" s="737"/>
      <c r="T21" s="734" t="s">
        <v>354</v>
      </c>
      <c r="U21" s="737" t="s">
        <v>129</v>
      </c>
      <c r="V21" s="737"/>
      <c r="W21" s="737" t="s">
        <v>130</v>
      </c>
      <c r="X21" s="737"/>
      <c r="Y21" s="727" t="s">
        <v>53</v>
      </c>
      <c r="Z21" s="727" t="str">
        <f>+Z8</f>
        <v>ANY OTHER DEDUC-TIONS</v>
      </c>
      <c r="AA21" s="739" t="s">
        <v>579</v>
      </c>
      <c r="AB21" s="741" t="s">
        <v>92</v>
      </c>
      <c r="AC21" s="741"/>
      <c r="AD21" s="742"/>
    </row>
    <row r="22" spans="2:30" ht="22.5" customHeight="1" thickBot="1">
      <c r="B22" s="733"/>
      <c r="C22" s="728"/>
      <c r="D22" s="728"/>
      <c r="E22" s="728"/>
      <c r="F22" s="728"/>
      <c r="G22" s="728"/>
      <c r="H22" s="728"/>
      <c r="I22" s="746"/>
      <c r="J22" s="746"/>
      <c r="K22" s="728"/>
      <c r="L22" s="728"/>
      <c r="M22" s="728"/>
      <c r="N22" s="728"/>
      <c r="O22" s="199" t="s">
        <v>55</v>
      </c>
      <c r="P22" s="199" t="s">
        <v>117</v>
      </c>
      <c r="Q22" s="199" t="s">
        <v>118</v>
      </c>
      <c r="R22" s="200" t="s">
        <v>119</v>
      </c>
      <c r="S22" s="199" t="s">
        <v>39</v>
      </c>
      <c r="T22" s="735"/>
      <c r="U22" s="202" t="s">
        <v>97</v>
      </c>
      <c r="V22" s="213" t="s">
        <v>98</v>
      </c>
      <c r="W22" s="202" t="s">
        <v>97</v>
      </c>
      <c r="X22" s="201" t="s">
        <v>98</v>
      </c>
      <c r="Y22" s="728"/>
      <c r="Z22" s="728"/>
      <c r="AA22" s="740"/>
      <c r="AB22" s="203" t="s">
        <v>91</v>
      </c>
      <c r="AC22" s="203" t="s">
        <v>94</v>
      </c>
      <c r="AD22" s="204" t="s">
        <v>93</v>
      </c>
    </row>
    <row r="23" spans="2:30" ht="12" thickTop="1">
      <c r="B23" s="224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9"/>
    </row>
    <row r="24" spans="2:30" ht="11.25">
      <c r="B24" s="224">
        <v>1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26">
        <v>0</v>
      </c>
      <c r="P24" s="226">
        <v>0</v>
      </c>
      <c r="Q24" s="226">
        <v>0</v>
      </c>
      <c r="R24" s="226">
        <v>0</v>
      </c>
      <c r="S24" s="226">
        <f>+O24+P24+Q24+R24</f>
        <v>0</v>
      </c>
      <c r="T24" s="227">
        <v>0</v>
      </c>
      <c r="U24" s="207"/>
      <c r="V24" s="207"/>
      <c r="W24" s="207"/>
      <c r="X24" s="207"/>
      <c r="Y24" s="207"/>
      <c r="Z24" s="207"/>
      <c r="AA24" s="207">
        <f>+S24-U24-W24-Y24-Z24</f>
        <v>0</v>
      </c>
      <c r="AB24" s="207"/>
      <c r="AC24" s="207"/>
      <c r="AD24" s="209"/>
    </row>
    <row r="25" spans="2:30" ht="11.25">
      <c r="B25" s="224">
        <v>2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26"/>
      <c r="P25" s="226"/>
      <c r="Q25" s="226"/>
      <c r="R25" s="226"/>
      <c r="S25" s="226">
        <f>+O25+P25+Q25+R25</f>
        <v>0</v>
      </c>
      <c r="T25" s="227"/>
      <c r="U25" s="207"/>
      <c r="V25" s="207"/>
      <c r="W25" s="207"/>
      <c r="X25" s="207"/>
      <c r="Y25" s="207"/>
      <c r="Z25" s="207"/>
      <c r="AA25" s="207">
        <f>+S25-U25-W25-Y25-Z25</f>
        <v>0</v>
      </c>
      <c r="AB25" s="207"/>
      <c r="AC25" s="207"/>
      <c r="AD25" s="209"/>
    </row>
    <row r="26" spans="2:30" ht="11.25">
      <c r="B26" s="224">
        <v>3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26"/>
      <c r="P26" s="226"/>
      <c r="Q26" s="226"/>
      <c r="R26" s="226"/>
      <c r="S26" s="226">
        <f>+O26+P26+Q26+R26</f>
        <v>0</v>
      </c>
      <c r="T26" s="227"/>
      <c r="U26" s="207"/>
      <c r="V26" s="207"/>
      <c r="W26" s="207"/>
      <c r="X26" s="207"/>
      <c r="Y26" s="207"/>
      <c r="Z26" s="207"/>
      <c r="AA26" s="207">
        <f>+S26-U26-W26-Y26-Z26</f>
        <v>0</v>
      </c>
      <c r="AB26" s="207"/>
      <c r="AC26" s="207"/>
      <c r="AD26" s="209"/>
    </row>
    <row r="27" spans="2:30" ht="11.25">
      <c r="B27" s="343" t="s">
        <v>222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26"/>
      <c r="Q27" s="226"/>
      <c r="R27" s="226"/>
      <c r="S27" s="226"/>
      <c r="T27" s="227"/>
      <c r="U27" s="207"/>
      <c r="V27" s="207"/>
      <c r="W27" s="207"/>
      <c r="X27" s="207"/>
      <c r="Y27" s="207"/>
      <c r="Z27" s="207"/>
      <c r="AA27" s="207"/>
      <c r="AB27" s="207"/>
      <c r="AC27" s="207"/>
      <c r="AD27" s="209"/>
    </row>
    <row r="28" spans="2:30" ht="11.25">
      <c r="B28" s="224">
        <v>1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26"/>
      <c r="Q28" s="226"/>
      <c r="R28" s="226"/>
      <c r="S28" s="226"/>
      <c r="T28" s="227"/>
      <c r="U28" s="207"/>
      <c r="V28" s="207"/>
      <c r="W28" s="207"/>
      <c r="X28" s="207"/>
      <c r="Y28" s="207"/>
      <c r="Z28" s="207"/>
      <c r="AA28" s="207"/>
      <c r="AB28" s="207"/>
      <c r="AC28" s="207"/>
      <c r="AD28" s="209"/>
    </row>
    <row r="29" spans="2:30" ht="11.25">
      <c r="B29" s="224">
        <v>2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26"/>
      <c r="P29" s="226"/>
      <c r="Q29" s="226"/>
      <c r="R29" s="226"/>
      <c r="S29" s="226"/>
      <c r="T29" s="227"/>
      <c r="U29" s="207"/>
      <c r="V29" s="207"/>
      <c r="W29" s="207"/>
      <c r="X29" s="207"/>
      <c r="Y29" s="207"/>
      <c r="Z29" s="207"/>
      <c r="AA29" s="207"/>
      <c r="AB29" s="207"/>
      <c r="AC29" s="207"/>
      <c r="AD29" s="209"/>
    </row>
    <row r="30" spans="2:30" ht="15.75" customHeight="1" thickBot="1">
      <c r="B30" s="729" t="s">
        <v>50</v>
      </c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1"/>
      <c r="O30" s="225">
        <f aca="true" t="shared" si="1" ref="O30:Z30">SUM(O24:O29)</f>
        <v>0</v>
      </c>
      <c r="P30" s="225">
        <f t="shared" si="1"/>
        <v>0</v>
      </c>
      <c r="Q30" s="225">
        <f t="shared" si="1"/>
        <v>0</v>
      </c>
      <c r="R30" s="225">
        <f t="shared" si="1"/>
        <v>0</v>
      </c>
      <c r="S30" s="225">
        <f t="shared" si="1"/>
        <v>0</v>
      </c>
      <c r="T30" s="225">
        <f t="shared" si="1"/>
        <v>0</v>
      </c>
      <c r="U30" s="225">
        <f t="shared" si="1"/>
        <v>0</v>
      </c>
      <c r="V30" s="225">
        <f t="shared" si="1"/>
        <v>0</v>
      </c>
      <c r="W30" s="225">
        <f t="shared" si="1"/>
        <v>0</v>
      </c>
      <c r="X30" s="225">
        <f t="shared" si="1"/>
        <v>0</v>
      </c>
      <c r="Y30" s="225">
        <f t="shared" si="1"/>
        <v>0</v>
      </c>
      <c r="Z30" s="225">
        <f t="shared" si="1"/>
        <v>0</v>
      </c>
      <c r="AA30" s="225">
        <f>SUM(AA24:AA29)</f>
        <v>0</v>
      </c>
      <c r="AB30" s="211"/>
      <c r="AC30" s="211"/>
      <c r="AD30" s="212"/>
    </row>
    <row r="31" ht="12" thickTop="1"/>
    <row r="32" spans="2:27" ht="11.25">
      <c r="B32" s="215" t="s">
        <v>307</v>
      </c>
      <c r="C32" s="215"/>
      <c r="D32" s="215" t="str">
        <f>+'S-3'!D29</f>
        <v>MCA</v>
      </c>
      <c r="E32" s="433"/>
      <c r="Y32" s="197"/>
      <c r="Z32" s="197"/>
      <c r="AA32" s="197"/>
    </row>
    <row r="33" spans="8:27" ht="12" thickBot="1">
      <c r="H33" s="194" t="str">
        <f>+H20</f>
        <v>CET CODE</v>
      </c>
      <c r="I33" s="371" t="str">
        <f>+I20</f>
        <v>AITS</v>
      </c>
      <c r="Y33" s="197"/>
      <c r="Z33" s="197"/>
      <c r="AA33" s="197"/>
    </row>
    <row r="34" spans="2:30" ht="39.75" customHeight="1" thickTop="1">
      <c r="B34" s="732" t="s">
        <v>232</v>
      </c>
      <c r="C34" s="727" t="s">
        <v>120</v>
      </c>
      <c r="D34" s="727" t="s">
        <v>90</v>
      </c>
      <c r="E34" s="727" t="s">
        <v>235</v>
      </c>
      <c r="F34" s="727" t="s">
        <v>95</v>
      </c>
      <c r="G34" s="727" t="s">
        <v>46</v>
      </c>
      <c r="H34" s="727" t="s">
        <v>125</v>
      </c>
      <c r="I34" s="745" t="s">
        <v>57</v>
      </c>
      <c r="J34" s="745" t="s">
        <v>65</v>
      </c>
      <c r="K34" s="727" t="s">
        <v>96</v>
      </c>
      <c r="L34" s="727" t="s">
        <v>63</v>
      </c>
      <c r="M34" s="727" t="s">
        <v>528</v>
      </c>
      <c r="N34" s="727" t="s">
        <v>124</v>
      </c>
      <c r="O34" s="737"/>
      <c r="P34" s="737"/>
      <c r="Q34" s="737"/>
      <c r="R34" s="737"/>
      <c r="S34" s="737"/>
      <c r="T34" s="734" t="s">
        <v>128</v>
      </c>
      <c r="U34" s="737" t="s">
        <v>129</v>
      </c>
      <c r="V34" s="737"/>
      <c r="W34" s="737" t="s">
        <v>130</v>
      </c>
      <c r="X34" s="737"/>
      <c r="Y34" s="727" t="s">
        <v>53</v>
      </c>
      <c r="Z34" s="727" t="str">
        <f>+Z21</f>
        <v>ANY OTHER DEDUC-TIONS</v>
      </c>
      <c r="AA34" s="739" t="s">
        <v>579</v>
      </c>
      <c r="AB34" s="741" t="s">
        <v>92</v>
      </c>
      <c r="AC34" s="741"/>
      <c r="AD34" s="742"/>
    </row>
    <row r="35" spans="2:30" ht="22.5" customHeight="1" thickBot="1">
      <c r="B35" s="733"/>
      <c r="C35" s="728"/>
      <c r="D35" s="728"/>
      <c r="E35" s="728"/>
      <c r="F35" s="728"/>
      <c r="G35" s="728"/>
      <c r="H35" s="728"/>
      <c r="I35" s="746"/>
      <c r="J35" s="746"/>
      <c r="K35" s="728"/>
      <c r="L35" s="728"/>
      <c r="M35" s="728"/>
      <c r="N35" s="728"/>
      <c r="O35" s="199" t="s">
        <v>55</v>
      </c>
      <c r="P35" s="199" t="s">
        <v>117</v>
      </c>
      <c r="Q35" s="199" t="s">
        <v>118</v>
      </c>
      <c r="R35" s="200" t="s">
        <v>119</v>
      </c>
      <c r="S35" s="199" t="s">
        <v>39</v>
      </c>
      <c r="T35" s="735"/>
      <c r="U35" s="202" t="s">
        <v>97</v>
      </c>
      <c r="V35" s="213" t="s">
        <v>98</v>
      </c>
      <c r="W35" s="202" t="s">
        <v>97</v>
      </c>
      <c r="X35" s="201" t="s">
        <v>98</v>
      </c>
      <c r="Y35" s="728"/>
      <c r="Z35" s="728"/>
      <c r="AA35" s="740"/>
      <c r="AB35" s="203" t="s">
        <v>91</v>
      </c>
      <c r="AC35" s="203" t="s">
        <v>94</v>
      </c>
      <c r="AD35" s="204" t="s">
        <v>93</v>
      </c>
    </row>
    <row r="36" spans="2:30" ht="12" thickTop="1">
      <c r="B36" s="224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9"/>
    </row>
    <row r="37" spans="2:30" ht="11.25">
      <c r="B37" s="224">
        <v>1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6">
        <v>0</v>
      </c>
      <c r="P37" s="206">
        <v>0</v>
      </c>
      <c r="Q37" s="206">
        <v>0</v>
      </c>
      <c r="R37" s="206">
        <v>0</v>
      </c>
      <c r="S37" s="206">
        <f>+O37+P37+Q37+R37</f>
        <v>0</v>
      </c>
      <c r="T37" s="207">
        <v>0</v>
      </c>
      <c r="U37" s="207"/>
      <c r="V37" s="207"/>
      <c r="W37" s="207"/>
      <c r="X37" s="207"/>
      <c r="Y37" s="207"/>
      <c r="Z37" s="207"/>
      <c r="AA37" s="207">
        <f>+S37-U37-W37-Y37-Z37</f>
        <v>0</v>
      </c>
      <c r="AB37" s="207"/>
      <c r="AC37" s="207"/>
      <c r="AD37" s="209"/>
    </row>
    <row r="38" spans="2:30" ht="11.25">
      <c r="B38" s="224">
        <v>2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6"/>
      <c r="P38" s="206"/>
      <c r="Q38" s="206"/>
      <c r="R38" s="206"/>
      <c r="S38" s="206">
        <f>+O38+P38+Q38+R38</f>
        <v>0</v>
      </c>
      <c r="T38" s="207"/>
      <c r="U38" s="207"/>
      <c r="V38" s="207"/>
      <c r="W38" s="207"/>
      <c r="X38" s="207"/>
      <c r="Y38" s="207"/>
      <c r="Z38" s="207"/>
      <c r="AA38" s="207">
        <f>+S38-U38-W38-Y38-Z38</f>
        <v>0</v>
      </c>
      <c r="AB38" s="207"/>
      <c r="AC38" s="207"/>
      <c r="AD38" s="209"/>
    </row>
    <row r="39" spans="2:30" ht="11.25">
      <c r="B39" s="224">
        <v>3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6"/>
      <c r="P39" s="206"/>
      <c r="Q39" s="206"/>
      <c r="R39" s="206"/>
      <c r="S39" s="206">
        <f>+O39+P39+Q39+R39</f>
        <v>0</v>
      </c>
      <c r="T39" s="207"/>
      <c r="U39" s="207"/>
      <c r="V39" s="207"/>
      <c r="W39" s="207"/>
      <c r="X39" s="207"/>
      <c r="Y39" s="207"/>
      <c r="Z39" s="207"/>
      <c r="AA39" s="207">
        <f>+S39-U39-W39-Y39-Z39</f>
        <v>0</v>
      </c>
      <c r="AB39" s="207"/>
      <c r="AC39" s="207"/>
      <c r="AD39" s="209"/>
    </row>
    <row r="40" spans="2:30" ht="11.25">
      <c r="B40" s="343" t="s">
        <v>222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6"/>
      <c r="P40" s="206"/>
      <c r="Q40" s="206"/>
      <c r="R40" s="206"/>
      <c r="S40" s="206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9"/>
    </row>
    <row r="41" spans="2:30" ht="11.25">
      <c r="B41" s="224">
        <v>1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6"/>
      <c r="P41" s="206"/>
      <c r="Q41" s="206"/>
      <c r="R41" s="206"/>
      <c r="S41" s="206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9"/>
    </row>
    <row r="42" spans="2:30" ht="11.25">
      <c r="B42" s="224">
        <v>2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6"/>
      <c r="P42" s="206"/>
      <c r="Q42" s="206"/>
      <c r="R42" s="206"/>
      <c r="S42" s="206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9"/>
    </row>
    <row r="43" spans="2:30" ht="15.75" customHeight="1" thickBot="1">
      <c r="B43" s="729" t="s">
        <v>50</v>
      </c>
      <c r="C43" s="730"/>
      <c r="D43" s="730"/>
      <c r="E43" s="730"/>
      <c r="F43" s="730"/>
      <c r="G43" s="730"/>
      <c r="H43" s="730"/>
      <c r="I43" s="730"/>
      <c r="J43" s="730"/>
      <c r="K43" s="730"/>
      <c r="L43" s="730"/>
      <c r="M43" s="730"/>
      <c r="N43" s="731"/>
      <c r="O43" s="210">
        <f aca="true" t="shared" si="2" ref="O43:Z43">SUM(O37:O42)</f>
        <v>0</v>
      </c>
      <c r="P43" s="210">
        <f t="shared" si="2"/>
        <v>0</v>
      </c>
      <c r="Q43" s="210">
        <f t="shared" si="2"/>
        <v>0</v>
      </c>
      <c r="R43" s="210">
        <f t="shared" si="2"/>
        <v>0</v>
      </c>
      <c r="S43" s="210">
        <f t="shared" si="2"/>
        <v>0</v>
      </c>
      <c r="T43" s="210">
        <f t="shared" si="2"/>
        <v>0</v>
      </c>
      <c r="U43" s="225">
        <f t="shared" si="2"/>
        <v>0</v>
      </c>
      <c r="V43" s="225">
        <f t="shared" si="2"/>
        <v>0</v>
      </c>
      <c r="W43" s="225">
        <f t="shared" si="2"/>
        <v>0</v>
      </c>
      <c r="X43" s="225">
        <f t="shared" si="2"/>
        <v>0</v>
      </c>
      <c r="Y43" s="225">
        <f t="shared" si="2"/>
        <v>0</v>
      </c>
      <c r="Z43" s="225">
        <f t="shared" si="2"/>
        <v>0</v>
      </c>
      <c r="AA43" s="225">
        <f>SUM(AA37:AA42)</f>
        <v>0</v>
      </c>
      <c r="AB43" s="211"/>
      <c r="AC43" s="211"/>
      <c r="AD43" s="212"/>
    </row>
    <row r="44" ht="12" thickTop="1"/>
    <row r="45" spans="2:27" ht="11.25">
      <c r="B45" s="215" t="s">
        <v>307</v>
      </c>
      <c r="C45" s="215"/>
      <c r="D45" s="215" t="str">
        <f>+'S-3'!D41</f>
        <v>MBA</v>
      </c>
      <c r="E45" s="433"/>
      <c r="Y45" s="197"/>
      <c r="Z45" s="197"/>
      <c r="AA45" s="197"/>
    </row>
    <row r="46" spans="8:27" ht="12" thickBot="1">
      <c r="H46" s="194" t="str">
        <f>+H33</f>
        <v>CET CODE</v>
      </c>
      <c r="I46" s="371" t="str">
        <f>+I33</f>
        <v>AITS</v>
      </c>
      <c r="Y46" s="197"/>
      <c r="Z46" s="197"/>
      <c r="AA46" s="197"/>
    </row>
    <row r="47" spans="2:30" ht="39.75" customHeight="1" thickTop="1">
      <c r="B47" s="732" t="s">
        <v>232</v>
      </c>
      <c r="C47" s="727" t="s">
        <v>120</v>
      </c>
      <c r="D47" s="727" t="s">
        <v>90</v>
      </c>
      <c r="E47" s="727" t="s">
        <v>235</v>
      </c>
      <c r="F47" s="727" t="s">
        <v>95</v>
      </c>
      <c r="G47" s="727" t="s">
        <v>46</v>
      </c>
      <c r="H47" s="727" t="s">
        <v>125</v>
      </c>
      <c r="I47" s="745" t="s">
        <v>57</v>
      </c>
      <c r="J47" s="745" t="s">
        <v>65</v>
      </c>
      <c r="K47" s="727" t="s">
        <v>96</v>
      </c>
      <c r="L47" s="727" t="s">
        <v>63</v>
      </c>
      <c r="M47" s="727" t="s">
        <v>528</v>
      </c>
      <c r="N47" s="727" t="s">
        <v>124</v>
      </c>
      <c r="O47" s="737"/>
      <c r="P47" s="737"/>
      <c r="Q47" s="737"/>
      <c r="R47" s="737"/>
      <c r="S47" s="737"/>
      <c r="T47" s="734" t="s">
        <v>128</v>
      </c>
      <c r="U47" s="737" t="s">
        <v>129</v>
      </c>
      <c r="V47" s="737"/>
      <c r="W47" s="737" t="s">
        <v>130</v>
      </c>
      <c r="X47" s="737"/>
      <c r="Y47" s="727" t="s">
        <v>53</v>
      </c>
      <c r="Z47" s="727" t="str">
        <f>+Z34</f>
        <v>ANY OTHER DEDUC-TIONS</v>
      </c>
      <c r="AA47" s="739" t="s">
        <v>579</v>
      </c>
      <c r="AB47" s="741" t="s">
        <v>92</v>
      </c>
      <c r="AC47" s="741"/>
      <c r="AD47" s="742"/>
    </row>
    <row r="48" spans="2:30" ht="22.5" customHeight="1" thickBot="1">
      <c r="B48" s="733"/>
      <c r="C48" s="728"/>
      <c r="D48" s="728"/>
      <c r="E48" s="728"/>
      <c r="F48" s="728"/>
      <c r="G48" s="728"/>
      <c r="H48" s="728"/>
      <c r="I48" s="746"/>
      <c r="J48" s="746"/>
      <c r="K48" s="728"/>
      <c r="L48" s="728"/>
      <c r="M48" s="728"/>
      <c r="N48" s="728"/>
      <c r="O48" s="199" t="s">
        <v>55</v>
      </c>
      <c r="P48" s="199" t="s">
        <v>117</v>
      </c>
      <c r="Q48" s="199" t="s">
        <v>118</v>
      </c>
      <c r="R48" s="200" t="s">
        <v>119</v>
      </c>
      <c r="S48" s="199" t="s">
        <v>39</v>
      </c>
      <c r="T48" s="735"/>
      <c r="U48" s="202" t="s">
        <v>97</v>
      </c>
      <c r="V48" s="213" t="s">
        <v>98</v>
      </c>
      <c r="W48" s="202" t="s">
        <v>97</v>
      </c>
      <c r="X48" s="201" t="s">
        <v>98</v>
      </c>
      <c r="Y48" s="728"/>
      <c r="Z48" s="728"/>
      <c r="AA48" s="740"/>
      <c r="AB48" s="203" t="s">
        <v>91</v>
      </c>
      <c r="AC48" s="203" t="s">
        <v>94</v>
      </c>
      <c r="AD48" s="204" t="s">
        <v>93</v>
      </c>
    </row>
    <row r="49" spans="2:30" ht="12" thickTop="1">
      <c r="B49" s="224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9"/>
    </row>
    <row r="50" spans="2:30" ht="11.25">
      <c r="B50" s="224">
        <v>1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6">
        <v>0</v>
      </c>
      <c r="P50" s="206">
        <v>0</v>
      </c>
      <c r="Q50" s="206">
        <v>0</v>
      </c>
      <c r="R50" s="206">
        <v>0</v>
      </c>
      <c r="S50" s="206">
        <f>+O50+P50+Q50+R50</f>
        <v>0</v>
      </c>
      <c r="T50" s="207">
        <v>0</v>
      </c>
      <c r="U50" s="207"/>
      <c r="V50" s="207"/>
      <c r="W50" s="207"/>
      <c r="X50" s="207"/>
      <c r="Y50" s="207"/>
      <c r="Z50" s="207"/>
      <c r="AA50" s="207">
        <f>+S50-U50-W50-Y50-Z50</f>
        <v>0</v>
      </c>
      <c r="AB50" s="207"/>
      <c r="AC50" s="207"/>
      <c r="AD50" s="209"/>
    </row>
    <row r="51" spans="2:30" ht="11.25">
      <c r="B51" s="224">
        <v>2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6"/>
      <c r="P51" s="206"/>
      <c r="Q51" s="206"/>
      <c r="R51" s="206"/>
      <c r="S51" s="206">
        <f>+O51+P51+Q51+R51</f>
        <v>0</v>
      </c>
      <c r="T51" s="207"/>
      <c r="U51" s="207"/>
      <c r="V51" s="207"/>
      <c r="W51" s="207"/>
      <c r="X51" s="207"/>
      <c r="Y51" s="207"/>
      <c r="Z51" s="207"/>
      <c r="AA51" s="207">
        <f>+S51-U51-W51-Y51-Z51</f>
        <v>0</v>
      </c>
      <c r="AB51" s="207"/>
      <c r="AC51" s="207"/>
      <c r="AD51" s="209"/>
    </row>
    <row r="52" spans="2:30" ht="11.25">
      <c r="B52" s="224">
        <v>3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6"/>
      <c r="P52" s="206"/>
      <c r="Q52" s="206"/>
      <c r="R52" s="206"/>
      <c r="S52" s="206">
        <f>+O52+P52+Q52+R52</f>
        <v>0</v>
      </c>
      <c r="T52" s="207"/>
      <c r="U52" s="207"/>
      <c r="V52" s="207"/>
      <c r="W52" s="207"/>
      <c r="X52" s="207"/>
      <c r="Y52" s="207"/>
      <c r="Z52" s="207"/>
      <c r="AA52" s="207">
        <f>+S52-U52-W52-Y52-Z52</f>
        <v>0</v>
      </c>
      <c r="AB52" s="207"/>
      <c r="AC52" s="207"/>
      <c r="AD52" s="209"/>
    </row>
    <row r="53" spans="2:30" ht="11.25">
      <c r="B53" s="343" t="s">
        <v>222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6"/>
      <c r="P53" s="206"/>
      <c r="Q53" s="206"/>
      <c r="R53" s="206"/>
      <c r="S53" s="206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9"/>
    </row>
    <row r="54" spans="2:30" ht="11.25">
      <c r="B54" s="224">
        <v>1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6"/>
      <c r="P54" s="206"/>
      <c r="Q54" s="206"/>
      <c r="R54" s="206"/>
      <c r="S54" s="206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9"/>
    </row>
    <row r="55" spans="2:30" ht="11.25">
      <c r="B55" s="224">
        <v>2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6"/>
      <c r="P55" s="206"/>
      <c r="Q55" s="206"/>
      <c r="R55" s="206"/>
      <c r="S55" s="206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9"/>
    </row>
    <row r="56" spans="2:30" ht="15.75" customHeight="1" thickBot="1">
      <c r="B56" s="729" t="s">
        <v>50</v>
      </c>
      <c r="C56" s="730"/>
      <c r="D56" s="730"/>
      <c r="E56" s="730"/>
      <c r="F56" s="730"/>
      <c r="G56" s="730"/>
      <c r="H56" s="730"/>
      <c r="I56" s="730"/>
      <c r="J56" s="730"/>
      <c r="K56" s="730"/>
      <c r="L56" s="730"/>
      <c r="M56" s="730"/>
      <c r="N56" s="731"/>
      <c r="O56" s="210">
        <f aca="true" t="shared" si="3" ref="O56:Z56">SUM(O50:O55)</f>
        <v>0</v>
      </c>
      <c r="P56" s="210">
        <f t="shared" si="3"/>
        <v>0</v>
      </c>
      <c r="Q56" s="210">
        <f t="shared" si="3"/>
        <v>0</v>
      </c>
      <c r="R56" s="210">
        <f t="shared" si="3"/>
        <v>0</v>
      </c>
      <c r="S56" s="210">
        <f t="shared" si="3"/>
        <v>0</v>
      </c>
      <c r="T56" s="210">
        <f t="shared" si="3"/>
        <v>0</v>
      </c>
      <c r="U56" s="225">
        <f t="shared" si="3"/>
        <v>0</v>
      </c>
      <c r="V56" s="225">
        <f t="shared" si="3"/>
        <v>0</v>
      </c>
      <c r="W56" s="225">
        <f t="shared" si="3"/>
        <v>0</v>
      </c>
      <c r="X56" s="225">
        <f t="shared" si="3"/>
        <v>0</v>
      </c>
      <c r="Y56" s="225">
        <f t="shared" si="3"/>
        <v>0</v>
      </c>
      <c r="Z56" s="225">
        <f t="shared" si="3"/>
        <v>0</v>
      </c>
      <c r="AA56" s="225">
        <f>SUM(AA50:AA55)</f>
        <v>0</v>
      </c>
      <c r="AB56" s="211"/>
      <c r="AC56" s="211"/>
      <c r="AD56" s="212"/>
    </row>
    <row r="57" ht="12" thickTop="1"/>
    <row r="58" spans="2:27" ht="11.25">
      <c r="B58" s="215" t="str">
        <f>+'S-3'!B119</f>
        <v>PROGRAMME:</v>
      </c>
      <c r="C58" s="215"/>
      <c r="D58" s="215" t="str">
        <f>+'S-3'!D53</f>
        <v>OTHERS IF ANY</v>
      </c>
      <c r="E58" s="215"/>
      <c r="Y58" s="197"/>
      <c r="Z58" s="197"/>
      <c r="AA58" s="197"/>
    </row>
    <row r="59" spans="8:27" ht="12" thickBot="1">
      <c r="H59" s="194" t="str">
        <f>+H46</f>
        <v>CET CODE</v>
      </c>
      <c r="I59" s="371" t="str">
        <f>+I46</f>
        <v>AITS</v>
      </c>
      <c r="Y59" s="197"/>
      <c r="Z59" s="197"/>
      <c r="AA59" s="197"/>
    </row>
    <row r="60" spans="2:30" ht="39.75" customHeight="1" thickTop="1">
      <c r="B60" s="732" t="s">
        <v>232</v>
      </c>
      <c r="C60" s="727" t="s">
        <v>120</v>
      </c>
      <c r="D60" s="727" t="s">
        <v>90</v>
      </c>
      <c r="E60" s="727" t="s">
        <v>235</v>
      </c>
      <c r="F60" s="727" t="s">
        <v>95</v>
      </c>
      <c r="G60" s="727" t="s">
        <v>46</v>
      </c>
      <c r="H60" s="727" t="s">
        <v>125</v>
      </c>
      <c r="I60" s="745" t="s">
        <v>57</v>
      </c>
      <c r="J60" s="745" t="s">
        <v>65</v>
      </c>
      <c r="K60" s="727" t="s">
        <v>96</v>
      </c>
      <c r="L60" s="727" t="s">
        <v>63</v>
      </c>
      <c r="M60" s="727" t="s">
        <v>528</v>
      </c>
      <c r="N60" s="727" t="s">
        <v>124</v>
      </c>
      <c r="O60" s="737"/>
      <c r="P60" s="737"/>
      <c r="Q60" s="737"/>
      <c r="R60" s="737"/>
      <c r="S60" s="737"/>
      <c r="T60" s="734" t="s">
        <v>128</v>
      </c>
      <c r="U60" s="737" t="s">
        <v>129</v>
      </c>
      <c r="V60" s="737"/>
      <c r="W60" s="737" t="s">
        <v>130</v>
      </c>
      <c r="X60" s="737"/>
      <c r="Y60" s="727" t="s">
        <v>53</v>
      </c>
      <c r="Z60" s="727" t="str">
        <f>+Z47</f>
        <v>ANY OTHER DEDUC-TIONS</v>
      </c>
      <c r="AA60" s="739" t="s">
        <v>579</v>
      </c>
      <c r="AB60" s="741" t="s">
        <v>92</v>
      </c>
      <c r="AC60" s="741"/>
      <c r="AD60" s="742"/>
    </row>
    <row r="61" spans="2:30" ht="22.5" customHeight="1" thickBot="1">
      <c r="B61" s="733"/>
      <c r="C61" s="728"/>
      <c r="D61" s="728"/>
      <c r="E61" s="728"/>
      <c r="F61" s="728"/>
      <c r="G61" s="728"/>
      <c r="H61" s="728"/>
      <c r="I61" s="746"/>
      <c r="J61" s="746"/>
      <c r="K61" s="728"/>
      <c r="L61" s="728"/>
      <c r="M61" s="728"/>
      <c r="N61" s="728"/>
      <c r="O61" s="199" t="s">
        <v>55</v>
      </c>
      <c r="P61" s="199" t="s">
        <v>117</v>
      </c>
      <c r="Q61" s="199" t="s">
        <v>118</v>
      </c>
      <c r="R61" s="200" t="s">
        <v>119</v>
      </c>
      <c r="S61" s="199" t="s">
        <v>39</v>
      </c>
      <c r="T61" s="735"/>
      <c r="U61" s="202" t="s">
        <v>97</v>
      </c>
      <c r="V61" s="213" t="s">
        <v>98</v>
      </c>
      <c r="W61" s="202" t="s">
        <v>97</v>
      </c>
      <c r="X61" s="201" t="s">
        <v>98</v>
      </c>
      <c r="Y61" s="728"/>
      <c r="Z61" s="728"/>
      <c r="AA61" s="740"/>
      <c r="AB61" s="203" t="s">
        <v>91</v>
      </c>
      <c r="AC61" s="203" t="s">
        <v>94</v>
      </c>
      <c r="AD61" s="204" t="s">
        <v>93</v>
      </c>
    </row>
    <row r="62" spans="2:30" ht="12" thickTop="1">
      <c r="B62" s="224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9"/>
    </row>
    <row r="63" spans="2:30" ht="11.25">
      <c r="B63" s="224">
        <v>1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6">
        <v>0</v>
      </c>
      <c r="P63" s="206">
        <v>0</v>
      </c>
      <c r="Q63" s="206">
        <v>0</v>
      </c>
      <c r="R63" s="206">
        <v>0</v>
      </c>
      <c r="S63" s="206">
        <f>+O63+P63+Q63+R63</f>
        <v>0</v>
      </c>
      <c r="T63" s="207">
        <v>0</v>
      </c>
      <c r="U63" s="207"/>
      <c r="V63" s="207"/>
      <c r="W63" s="207"/>
      <c r="X63" s="207"/>
      <c r="Y63" s="207"/>
      <c r="Z63" s="207"/>
      <c r="AA63" s="207">
        <f>+S63-U63-W63-Y63-Z63</f>
        <v>0</v>
      </c>
      <c r="AB63" s="207"/>
      <c r="AC63" s="207"/>
      <c r="AD63" s="209"/>
    </row>
    <row r="64" spans="2:30" ht="11.25">
      <c r="B64" s="224">
        <v>2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6"/>
      <c r="P64" s="206"/>
      <c r="Q64" s="206"/>
      <c r="R64" s="206"/>
      <c r="S64" s="206">
        <f>+O64+P64+Q64+R64</f>
        <v>0</v>
      </c>
      <c r="T64" s="207"/>
      <c r="U64" s="207"/>
      <c r="V64" s="207"/>
      <c r="W64" s="207"/>
      <c r="X64" s="207"/>
      <c r="Y64" s="207"/>
      <c r="Z64" s="207"/>
      <c r="AA64" s="207">
        <f>+S64-U64-W64-Y64-Z64</f>
        <v>0</v>
      </c>
      <c r="AB64" s="207"/>
      <c r="AC64" s="207"/>
      <c r="AD64" s="209"/>
    </row>
    <row r="65" spans="2:30" ht="11.25">
      <c r="B65" s="224">
        <v>3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6"/>
      <c r="P65" s="206"/>
      <c r="Q65" s="206"/>
      <c r="R65" s="206"/>
      <c r="S65" s="206">
        <f>+O65+P65+Q65+R65</f>
        <v>0</v>
      </c>
      <c r="T65" s="207"/>
      <c r="U65" s="207"/>
      <c r="V65" s="207"/>
      <c r="W65" s="207"/>
      <c r="X65" s="207"/>
      <c r="Y65" s="207"/>
      <c r="Z65" s="207"/>
      <c r="AA65" s="207">
        <f>+S65-U65-W65-Y65-Z65</f>
        <v>0</v>
      </c>
      <c r="AB65" s="207"/>
      <c r="AC65" s="207"/>
      <c r="AD65" s="209"/>
    </row>
    <row r="66" spans="2:30" ht="11.25">
      <c r="B66" s="343" t="s">
        <v>222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6"/>
      <c r="P66" s="206"/>
      <c r="Q66" s="206"/>
      <c r="R66" s="206"/>
      <c r="S66" s="206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9"/>
    </row>
    <row r="67" spans="2:30" ht="11.25">
      <c r="B67" s="224">
        <v>1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6"/>
      <c r="P67" s="206"/>
      <c r="Q67" s="206"/>
      <c r="R67" s="206"/>
      <c r="S67" s="206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9"/>
    </row>
    <row r="68" spans="2:30" ht="11.25">
      <c r="B68" s="224">
        <v>2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6"/>
      <c r="P68" s="206"/>
      <c r="Q68" s="206"/>
      <c r="R68" s="206"/>
      <c r="S68" s="206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9"/>
    </row>
    <row r="69" spans="2:30" ht="15.75" customHeight="1" thickBot="1">
      <c r="B69" s="729" t="s">
        <v>50</v>
      </c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1"/>
      <c r="O69" s="210">
        <f aca="true" t="shared" si="4" ref="O69:Z69">SUM(O63:O68)</f>
        <v>0</v>
      </c>
      <c r="P69" s="210">
        <f t="shared" si="4"/>
        <v>0</v>
      </c>
      <c r="Q69" s="210">
        <f t="shared" si="4"/>
        <v>0</v>
      </c>
      <c r="R69" s="210">
        <f t="shared" si="4"/>
        <v>0</v>
      </c>
      <c r="S69" s="210">
        <f t="shared" si="4"/>
        <v>0</v>
      </c>
      <c r="T69" s="210">
        <f t="shared" si="4"/>
        <v>0</v>
      </c>
      <c r="U69" s="225">
        <f t="shared" si="4"/>
        <v>0</v>
      </c>
      <c r="V69" s="225">
        <f t="shared" si="4"/>
        <v>0</v>
      </c>
      <c r="W69" s="225">
        <f t="shared" si="4"/>
        <v>0</v>
      </c>
      <c r="X69" s="225">
        <f t="shared" si="4"/>
        <v>0</v>
      </c>
      <c r="Y69" s="225">
        <f t="shared" si="4"/>
        <v>0</v>
      </c>
      <c r="Z69" s="225">
        <f t="shared" si="4"/>
        <v>0</v>
      </c>
      <c r="AA69" s="225">
        <f>SUM(AA63:AA68)</f>
        <v>0</v>
      </c>
      <c r="AB69" s="211"/>
      <c r="AC69" s="211"/>
      <c r="AD69" s="212"/>
    </row>
    <row r="70" ht="12" thickTop="1"/>
    <row r="71" ht="11.25"/>
    <row r="72" ht="11.25"/>
    <row r="73" ht="11.25"/>
    <row r="74" ht="11.25"/>
    <row r="75" ht="11.25">
      <c r="B75" s="223" t="str">
        <f>+AB78</f>
        <v>SCHEDULE - 4</v>
      </c>
    </row>
    <row r="76" ht="18">
      <c r="B76" s="216" t="str">
        <f>+B3</f>
        <v>ABC INSTITUTE OF TECHNOLOGY &amp; SCIENCE</v>
      </c>
    </row>
    <row r="77" ht="11.25"/>
    <row r="78" spans="2:30" ht="15">
      <c r="B78" s="445" t="s">
        <v>400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738" t="str">
        <f>+AB4</f>
        <v>SCHEDULE - 4</v>
      </c>
      <c r="AC78" s="738"/>
      <c r="AD78" s="738"/>
    </row>
    <row r="79" ht="11.25"/>
    <row r="80" spans="2:28" ht="11.25">
      <c r="B80" s="215" t="s">
        <v>307</v>
      </c>
      <c r="C80" s="215"/>
      <c r="D80" s="215" t="str">
        <f>+D6</f>
        <v> B.TECH</v>
      </c>
      <c r="E80" s="340"/>
      <c r="Y80" s="197"/>
      <c r="Z80" s="197"/>
      <c r="AA80" s="197"/>
      <c r="AB80" s="223" t="str">
        <f>+AB6</f>
        <v>AMOUNT IN RUPEES</v>
      </c>
    </row>
    <row r="81" spans="8:27" ht="12" thickBot="1">
      <c r="H81" s="194" t="str">
        <f>+H7</f>
        <v>CET CODE</v>
      </c>
      <c r="I81" s="371" t="str">
        <f>+I7</f>
        <v>AITS</v>
      </c>
      <c r="Y81" s="197"/>
      <c r="Z81" s="197"/>
      <c r="AA81" s="197"/>
    </row>
    <row r="82" spans="2:30" ht="39.75" customHeight="1" thickTop="1">
      <c r="B82" s="732" t="s">
        <v>232</v>
      </c>
      <c r="C82" s="727" t="s">
        <v>120</v>
      </c>
      <c r="D82" s="727" t="s">
        <v>90</v>
      </c>
      <c r="E82" s="727" t="s">
        <v>235</v>
      </c>
      <c r="F82" s="727" t="s">
        <v>95</v>
      </c>
      <c r="G82" s="727" t="s">
        <v>46</v>
      </c>
      <c r="H82" s="727" t="s">
        <v>125</v>
      </c>
      <c r="I82" s="745" t="s">
        <v>57</v>
      </c>
      <c r="J82" s="745" t="s">
        <v>65</v>
      </c>
      <c r="K82" s="727" t="s">
        <v>96</v>
      </c>
      <c r="L82" s="727" t="s">
        <v>63</v>
      </c>
      <c r="M82" s="727" t="s">
        <v>528</v>
      </c>
      <c r="N82" s="727" t="s">
        <v>124</v>
      </c>
      <c r="O82" s="737"/>
      <c r="P82" s="737"/>
      <c r="Q82" s="737"/>
      <c r="R82" s="737"/>
      <c r="S82" s="737"/>
      <c r="T82" s="734" t="s">
        <v>128</v>
      </c>
      <c r="U82" s="737" t="s">
        <v>129</v>
      </c>
      <c r="V82" s="737"/>
      <c r="W82" s="737" t="s">
        <v>130</v>
      </c>
      <c r="X82" s="737"/>
      <c r="Y82" s="727" t="s">
        <v>53</v>
      </c>
      <c r="Z82" s="727" t="str">
        <f>+Z60</f>
        <v>ANY OTHER DEDUC-TIONS</v>
      </c>
      <c r="AA82" s="739" t="s">
        <v>579</v>
      </c>
      <c r="AB82" s="741" t="s">
        <v>92</v>
      </c>
      <c r="AC82" s="741"/>
      <c r="AD82" s="742"/>
    </row>
    <row r="83" spans="2:30" ht="22.5" customHeight="1" thickBot="1">
      <c r="B83" s="733"/>
      <c r="C83" s="728"/>
      <c r="D83" s="728"/>
      <c r="E83" s="728"/>
      <c r="F83" s="728"/>
      <c r="G83" s="728"/>
      <c r="H83" s="728"/>
      <c r="I83" s="746"/>
      <c r="J83" s="746"/>
      <c r="K83" s="728"/>
      <c r="L83" s="728"/>
      <c r="M83" s="728"/>
      <c r="N83" s="728"/>
      <c r="O83" s="199" t="s">
        <v>55</v>
      </c>
      <c r="P83" s="199" t="s">
        <v>117</v>
      </c>
      <c r="Q83" s="199" t="s">
        <v>118</v>
      </c>
      <c r="R83" s="200" t="s">
        <v>119</v>
      </c>
      <c r="S83" s="199" t="s">
        <v>39</v>
      </c>
      <c r="T83" s="735"/>
      <c r="U83" s="202" t="s">
        <v>97</v>
      </c>
      <c r="V83" s="213" t="s">
        <v>98</v>
      </c>
      <c r="W83" s="202" t="s">
        <v>97</v>
      </c>
      <c r="X83" s="201" t="s">
        <v>98</v>
      </c>
      <c r="Y83" s="728"/>
      <c r="Z83" s="728"/>
      <c r="AA83" s="740"/>
      <c r="AB83" s="203" t="s">
        <v>91</v>
      </c>
      <c r="AC83" s="203" t="s">
        <v>94</v>
      </c>
      <c r="AD83" s="204" t="s">
        <v>93</v>
      </c>
    </row>
    <row r="84" spans="2:30" ht="12" thickTop="1">
      <c r="B84" s="224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9"/>
    </row>
    <row r="85" spans="2:30" ht="11.25">
      <c r="B85" s="224">
        <v>1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6">
        <v>180000</v>
      </c>
      <c r="P85" s="206">
        <v>0</v>
      </c>
      <c r="Q85" s="206">
        <v>0</v>
      </c>
      <c r="R85" s="206">
        <v>0</v>
      </c>
      <c r="S85" s="206">
        <f>+O85+P85+Q85+R85</f>
        <v>180000</v>
      </c>
      <c r="T85" s="207">
        <v>100000</v>
      </c>
      <c r="U85" s="207"/>
      <c r="V85" s="207"/>
      <c r="W85" s="207"/>
      <c r="X85" s="207"/>
      <c r="Y85" s="207"/>
      <c r="Z85" s="207"/>
      <c r="AA85" s="207">
        <f>+S85-U85-W85-Y85-Z85</f>
        <v>180000</v>
      </c>
      <c r="AB85" s="207"/>
      <c r="AC85" s="207"/>
      <c r="AD85" s="209"/>
    </row>
    <row r="86" spans="2:30" ht="11.25">
      <c r="B86" s="224">
        <v>2</v>
      </c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6"/>
      <c r="P86" s="206"/>
      <c r="Q86" s="206"/>
      <c r="R86" s="206"/>
      <c r="S86" s="206">
        <f>+O86+P86+Q86+R86</f>
        <v>0</v>
      </c>
      <c r="T86" s="207"/>
      <c r="U86" s="207"/>
      <c r="V86" s="207"/>
      <c r="W86" s="207"/>
      <c r="X86" s="207"/>
      <c r="Y86" s="207"/>
      <c r="Z86" s="207"/>
      <c r="AA86" s="207">
        <f>+S86-U86-W86-Y86-Z86</f>
        <v>0</v>
      </c>
      <c r="AB86" s="207"/>
      <c r="AC86" s="207"/>
      <c r="AD86" s="209"/>
    </row>
    <row r="87" spans="2:30" ht="11.25">
      <c r="B87" s="224">
        <v>3</v>
      </c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6"/>
      <c r="P87" s="206"/>
      <c r="Q87" s="206"/>
      <c r="R87" s="206"/>
      <c r="S87" s="206">
        <f>+O87+P87+Q87+R87</f>
        <v>0</v>
      </c>
      <c r="T87" s="207"/>
      <c r="U87" s="207"/>
      <c r="V87" s="207"/>
      <c r="W87" s="207"/>
      <c r="X87" s="207"/>
      <c r="Y87" s="207"/>
      <c r="Z87" s="207"/>
      <c r="AA87" s="207">
        <f>+S87-U87-W87-Y87-Z87</f>
        <v>0</v>
      </c>
      <c r="AB87" s="207"/>
      <c r="AC87" s="207"/>
      <c r="AD87" s="209"/>
    </row>
    <row r="88" spans="2:30" ht="11.25">
      <c r="B88" s="343" t="s">
        <v>222</v>
      </c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6"/>
      <c r="P88" s="206"/>
      <c r="Q88" s="206"/>
      <c r="R88" s="206"/>
      <c r="S88" s="206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9"/>
    </row>
    <row r="89" spans="2:30" ht="11.25">
      <c r="B89" s="224">
        <v>1</v>
      </c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6"/>
      <c r="P89" s="206"/>
      <c r="Q89" s="206"/>
      <c r="R89" s="206"/>
      <c r="S89" s="206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9"/>
    </row>
    <row r="90" spans="2:30" ht="11.25">
      <c r="B90" s="224">
        <v>2</v>
      </c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6"/>
      <c r="P90" s="206"/>
      <c r="Q90" s="206"/>
      <c r="R90" s="206"/>
      <c r="S90" s="206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9"/>
    </row>
    <row r="91" spans="2:30" ht="15.75" customHeight="1" thickBot="1">
      <c r="B91" s="729" t="s">
        <v>50</v>
      </c>
      <c r="C91" s="730"/>
      <c r="D91" s="730"/>
      <c r="E91" s="730"/>
      <c r="F91" s="730"/>
      <c r="G91" s="730"/>
      <c r="H91" s="730"/>
      <c r="I91" s="730"/>
      <c r="J91" s="730"/>
      <c r="K91" s="730"/>
      <c r="L91" s="730"/>
      <c r="M91" s="730"/>
      <c r="N91" s="731"/>
      <c r="O91" s="210">
        <f aca="true" t="shared" si="5" ref="O91:Z91">SUM(O85:O90)</f>
        <v>180000</v>
      </c>
      <c r="P91" s="210">
        <f t="shared" si="5"/>
        <v>0</v>
      </c>
      <c r="Q91" s="210">
        <f t="shared" si="5"/>
        <v>0</v>
      </c>
      <c r="R91" s="210">
        <f t="shared" si="5"/>
        <v>0</v>
      </c>
      <c r="S91" s="210">
        <f t="shared" si="5"/>
        <v>180000</v>
      </c>
      <c r="T91" s="210">
        <f t="shared" si="5"/>
        <v>100000</v>
      </c>
      <c r="U91" s="225">
        <f t="shared" si="5"/>
        <v>0</v>
      </c>
      <c r="V91" s="225">
        <f t="shared" si="5"/>
        <v>0</v>
      </c>
      <c r="W91" s="225">
        <f t="shared" si="5"/>
        <v>0</v>
      </c>
      <c r="X91" s="225">
        <f t="shared" si="5"/>
        <v>0</v>
      </c>
      <c r="Y91" s="225">
        <f t="shared" si="5"/>
        <v>0</v>
      </c>
      <c r="Z91" s="225">
        <f t="shared" si="5"/>
        <v>0</v>
      </c>
      <c r="AA91" s="225">
        <f>SUM(AA85:AA90)</f>
        <v>180000</v>
      </c>
      <c r="AB91" s="211"/>
      <c r="AC91" s="211"/>
      <c r="AD91" s="212"/>
    </row>
    <row r="92" ht="12" thickTop="1"/>
    <row r="93" spans="2:27" ht="11.25">
      <c r="B93" s="215" t="s">
        <v>307</v>
      </c>
      <c r="C93" s="215"/>
      <c r="D93" s="215" t="str">
        <f>+D19</f>
        <v> M.TECH</v>
      </c>
      <c r="E93" s="340"/>
      <c r="Y93" s="197"/>
      <c r="Z93" s="197"/>
      <c r="AA93" s="197"/>
    </row>
    <row r="94" spans="8:27" ht="12" thickBot="1">
      <c r="H94" s="194" t="str">
        <f>+H81</f>
        <v>CET CODE</v>
      </c>
      <c r="I94" s="371" t="str">
        <f>+I81</f>
        <v>AITS</v>
      </c>
      <c r="Y94" s="197"/>
      <c r="Z94" s="197"/>
      <c r="AA94" s="197"/>
    </row>
    <row r="95" spans="2:30" ht="39.75" customHeight="1" thickTop="1">
      <c r="B95" s="732" t="s">
        <v>232</v>
      </c>
      <c r="C95" s="727" t="s">
        <v>120</v>
      </c>
      <c r="D95" s="727" t="s">
        <v>90</v>
      </c>
      <c r="E95" s="727" t="s">
        <v>235</v>
      </c>
      <c r="F95" s="727" t="s">
        <v>95</v>
      </c>
      <c r="G95" s="727" t="s">
        <v>46</v>
      </c>
      <c r="H95" s="727" t="s">
        <v>125</v>
      </c>
      <c r="I95" s="745" t="s">
        <v>57</v>
      </c>
      <c r="J95" s="745" t="s">
        <v>65</v>
      </c>
      <c r="K95" s="727" t="s">
        <v>96</v>
      </c>
      <c r="L95" s="727" t="s">
        <v>63</v>
      </c>
      <c r="M95" s="727" t="s">
        <v>528</v>
      </c>
      <c r="N95" s="727" t="s">
        <v>124</v>
      </c>
      <c r="O95" s="737"/>
      <c r="P95" s="737"/>
      <c r="Q95" s="737"/>
      <c r="R95" s="737"/>
      <c r="S95" s="737"/>
      <c r="T95" s="734" t="s">
        <v>128</v>
      </c>
      <c r="U95" s="737" t="s">
        <v>129</v>
      </c>
      <c r="V95" s="737"/>
      <c r="W95" s="737" t="s">
        <v>130</v>
      </c>
      <c r="X95" s="737"/>
      <c r="Y95" s="727" t="s">
        <v>53</v>
      </c>
      <c r="Z95" s="727" t="str">
        <f>+Z82</f>
        <v>ANY OTHER DEDUC-TIONS</v>
      </c>
      <c r="AA95" s="739" t="s">
        <v>579</v>
      </c>
      <c r="AB95" s="741" t="s">
        <v>92</v>
      </c>
      <c r="AC95" s="741"/>
      <c r="AD95" s="742"/>
    </row>
    <row r="96" spans="2:30" ht="22.5" customHeight="1" thickBot="1">
      <c r="B96" s="733"/>
      <c r="C96" s="728"/>
      <c r="D96" s="728"/>
      <c r="E96" s="728"/>
      <c r="F96" s="728"/>
      <c r="G96" s="728"/>
      <c r="H96" s="728"/>
      <c r="I96" s="746"/>
      <c r="J96" s="746"/>
      <c r="K96" s="728"/>
      <c r="L96" s="728"/>
      <c r="M96" s="728"/>
      <c r="N96" s="728"/>
      <c r="O96" s="199" t="s">
        <v>55</v>
      </c>
      <c r="P96" s="199" t="s">
        <v>117</v>
      </c>
      <c r="Q96" s="199" t="s">
        <v>118</v>
      </c>
      <c r="R96" s="200" t="s">
        <v>119</v>
      </c>
      <c r="S96" s="199" t="s">
        <v>39</v>
      </c>
      <c r="T96" s="735"/>
      <c r="U96" s="202" t="s">
        <v>97</v>
      </c>
      <c r="V96" s="213" t="s">
        <v>98</v>
      </c>
      <c r="W96" s="202" t="s">
        <v>97</v>
      </c>
      <c r="X96" s="201" t="s">
        <v>98</v>
      </c>
      <c r="Y96" s="728"/>
      <c r="Z96" s="728"/>
      <c r="AA96" s="740"/>
      <c r="AB96" s="203" t="s">
        <v>91</v>
      </c>
      <c r="AC96" s="203" t="s">
        <v>94</v>
      </c>
      <c r="AD96" s="204" t="s">
        <v>93</v>
      </c>
    </row>
    <row r="97" spans="2:30" ht="12" thickTop="1">
      <c r="B97" s="224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9"/>
    </row>
    <row r="98" spans="2:30" ht="11.25">
      <c r="B98" s="224">
        <v>1</v>
      </c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6">
        <v>150000</v>
      </c>
      <c r="P98" s="206">
        <v>0</v>
      </c>
      <c r="Q98" s="206">
        <v>0</v>
      </c>
      <c r="R98" s="206">
        <v>0</v>
      </c>
      <c r="S98" s="206">
        <f>+O98+P98+Q98+R98</f>
        <v>150000</v>
      </c>
      <c r="T98" s="207">
        <v>75000</v>
      </c>
      <c r="U98" s="207"/>
      <c r="V98" s="207"/>
      <c r="W98" s="207"/>
      <c r="X98" s="207"/>
      <c r="Y98" s="207"/>
      <c r="Z98" s="207"/>
      <c r="AA98" s="207">
        <f>+S98-U98-W98-Y98-Z98</f>
        <v>150000</v>
      </c>
      <c r="AB98" s="207"/>
      <c r="AC98" s="207"/>
      <c r="AD98" s="209"/>
    </row>
    <row r="99" spans="2:30" ht="11.25">
      <c r="B99" s="224">
        <v>2</v>
      </c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6"/>
      <c r="P99" s="206"/>
      <c r="Q99" s="206"/>
      <c r="R99" s="206"/>
      <c r="S99" s="206">
        <f>+O99+P99+Q99+R99</f>
        <v>0</v>
      </c>
      <c r="T99" s="207"/>
      <c r="U99" s="207"/>
      <c r="V99" s="207"/>
      <c r="W99" s="207"/>
      <c r="X99" s="207"/>
      <c r="Y99" s="207"/>
      <c r="Z99" s="207"/>
      <c r="AA99" s="207">
        <f>+S99-U99-W99-Y99-Z99</f>
        <v>0</v>
      </c>
      <c r="AB99" s="207"/>
      <c r="AC99" s="207"/>
      <c r="AD99" s="209"/>
    </row>
    <row r="100" spans="2:30" ht="11.25">
      <c r="B100" s="224">
        <v>3</v>
      </c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6"/>
      <c r="P100" s="206"/>
      <c r="Q100" s="206"/>
      <c r="R100" s="206"/>
      <c r="S100" s="206">
        <f>+O100+P100+Q100+R100</f>
        <v>0</v>
      </c>
      <c r="T100" s="207"/>
      <c r="U100" s="207"/>
      <c r="V100" s="207"/>
      <c r="W100" s="207"/>
      <c r="X100" s="207"/>
      <c r="Y100" s="207"/>
      <c r="Z100" s="207"/>
      <c r="AA100" s="207">
        <f>+S100-U100-W100-Y100-Z100</f>
        <v>0</v>
      </c>
      <c r="AB100" s="207"/>
      <c r="AC100" s="207"/>
      <c r="AD100" s="209"/>
    </row>
    <row r="101" spans="2:30" ht="11.25">
      <c r="B101" s="343" t="s">
        <v>222</v>
      </c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6"/>
      <c r="P101" s="206"/>
      <c r="Q101" s="206"/>
      <c r="R101" s="206"/>
      <c r="S101" s="206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9"/>
    </row>
    <row r="102" spans="2:30" ht="11.25">
      <c r="B102" s="224">
        <v>1</v>
      </c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6"/>
      <c r="P102" s="206"/>
      <c r="Q102" s="206"/>
      <c r="R102" s="206"/>
      <c r="S102" s="206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9"/>
    </row>
    <row r="103" spans="2:30" ht="11.25">
      <c r="B103" s="224">
        <v>2</v>
      </c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6"/>
      <c r="P103" s="206"/>
      <c r="Q103" s="206"/>
      <c r="R103" s="206"/>
      <c r="S103" s="206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9"/>
    </row>
    <row r="104" spans="2:30" ht="15.75" customHeight="1" thickBot="1">
      <c r="B104" s="729" t="s">
        <v>50</v>
      </c>
      <c r="C104" s="730"/>
      <c r="D104" s="730"/>
      <c r="E104" s="730"/>
      <c r="F104" s="730"/>
      <c r="G104" s="730"/>
      <c r="H104" s="730"/>
      <c r="I104" s="730"/>
      <c r="J104" s="730"/>
      <c r="K104" s="730"/>
      <c r="L104" s="730"/>
      <c r="M104" s="730"/>
      <c r="N104" s="731"/>
      <c r="O104" s="210">
        <f aca="true" t="shared" si="6" ref="O104:Z104">SUM(O98:O103)</f>
        <v>150000</v>
      </c>
      <c r="P104" s="210">
        <f t="shared" si="6"/>
        <v>0</v>
      </c>
      <c r="Q104" s="210">
        <f t="shared" si="6"/>
        <v>0</v>
      </c>
      <c r="R104" s="210">
        <f t="shared" si="6"/>
        <v>0</v>
      </c>
      <c r="S104" s="210">
        <f t="shared" si="6"/>
        <v>150000</v>
      </c>
      <c r="T104" s="210">
        <f t="shared" si="6"/>
        <v>75000</v>
      </c>
      <c r="U104" s="225">
        <f t="shared" si="6"/>
        <v>0</v>
      </c>
      <c r="V104" s="225">
        <f t="shared" si="6"/>
        <v>0</v>
      </c>
      <c r="W104" s="225">
        <f t="shared" si="6"/>
        <v>0</v>
      </c>
      <c r="X104" s="225">
        <f t="shared" si="6"/>
        <v>0</v>
      </c>
      <c r="Y104" s="225">
        <f t="shared" si="6"/>
        <v>0</v>
      </c>
      <c r="Z104" s="225">
        <f t="shared" si="6"/>
        <v>0</v>
      </c>
      <c r="AA104" s="225">
        <f>SUM(AA98:AA103)</f>
        <v>150000</v>
      </c>
      <c r="AB104" s="211"/>
      <c r="AC104" s="211"/>
      <c r="AD104" s="212"/>
    </row>
    <row r="105" ht="12" thickTop="1"/>
    <row r="106" spans="2:27" ht="11.25">
      <c r="B106" s="215" t="s">
        <v>307</v>
      </c>
      <c r="C106" s="215"/>
      <c r="D106" s="215" t="str">
        <f>+D32</f>
        <v>MCA</v>
      </c>
      <c r="E106" s="433"/>
      <c r="Y106" s="197"/>
      <c r="Z106" s="197"/>
      <c r="AA106" s="197"/>
    </row>
    <row r="107" spans="8:27" ht="12" thickBot="1">
      <c r="H107" s="194" t="str">
        <f>+H94</f>
        <v>CET CODE</v>
      </c>
      <c r="I107" s="371" t="str">
        <f>+I94</f>
        <v>AITS</v>
      </c>
      <c r="Y107" s="197"/>
      <c r="Z107" s="197"/>
      <c r="AA107" s="197"/>
    </row>
    <row r="108" spans="2:30" ht="39.75" customHeight="1" thickTop="1">
      <c r="B108" s="732" t="s">
        <v>232</v>
      </c>
      <c r="C108" s="727" t="s">
        <v>120</v>
      </c>
      <c r="D108" s="727" t="s">
        <v>90</v>
      </c>
      <c r="E108" s="727" t="s">
        <v>235</v>
      </c>
      <c r="F108" s="727" t="s">
        <v>95</v>
      </c>
      <c r="G108" s="727" t="s">
        <v>46</v>
      </c>
      <c r="H108" s="727" t="s">
        <v>125</v>
      </c>
      <c r="I108" s="745" t="s">
        <v>57</v>
      </c>
      <c r="J108" s="745" t="s">
        <v>65</v>
      </c>
      <c r="K108" s="727" t="s">
        <v>96</v>
      </c>
      <c r="L108" s="727" t="s">
        <v>63</v>
      </c>
      <c r="M108" s="727" t="s">
        <v>528</v>
      </c>
      <c r="N108" s="727" t="s">
        <v>124</v>
      </c>
      <c r="O108" s="737"/>
      <c r="P108" s="737"/>
      <c r="Q108" s="737"/>
      <c r="R108" s="737"/>
      <c r="S108" s="737"/>
      <c r="T108" s="734" t="s">
        <v>128</v>
      </c>
      <c r="U108" s="737" t="s">
        <v>129</v>
      </c>
      <c r="V108" s="737"/>
      <c r="W108" s="737" t="s">
        <v>130</v>
      </c>
      <c r="X108" s="737"/>
      <c r="Y108" s="727" t="s">
        <v>53</v>
      </c>
      <c r="Z108" s="727" t="str">
        <f>+Z95</f>
        <v>ANY OTHER DEDUC-TIONS</v>
      </c>
      <c r="AA108" s="739" t="s">
        <v>579</v>
      </c>
      <c r="AB108" s="741" t="s">
        <v>92</v>
      </c>
      <c r="AC108" s="741"/>
      <c r="AD108" s="742"/>
    </row>
    <row r="109" spans="2:30" ht="22.5" customHeight="1" thickBot="1">
      <c r="B109" s="733"/>
      <c r="C109" s="728"/>
      <c r="D109" s="728"/>
      <c r="E109" s="728"/>
      <c r="F109" s="728"/>
      <c r="G109" s="728"/>
      <c r="H109" s="728"/>
      <c r="I109" s="746"/>
      <c r="J109" s="746"/>
      <c r="K109" s="728"/>
      <c r="L109" s="728"/>
      <c r="M109" s="728"/>
      <c r="N109" s="728"/>
      <c r="O109" s="199" t="s">
        <v>55</v>
      </c>
      <c r="P109" s="199" t="s">
        <v>117</v>
      </c>
      <c r="Q109" s="199" t="s">
        <v>118</v>
      </c>
      <c r="R109" s="200" t="s">
        <v>119</v>
      </c>
      <c r="S109" s="199" t="s">
        <v>39</v>
      </c>
      <c r="T109" s="735"/>
      <c r="U109" s="202" t="s">
        <v>97</v>
      </c>
      <c r="V109" s="213" t="s">
        <v>98</v>
      </c>
      <c r="W109" s="202" t="s">
        <v>97</v>
      </c>
      <c r="X109" s="201" t="s">
        <v>98</v>
      </c>
      <c r="Y109" s="728"/>
      <c r="Z109" s="728"/>
      <c r="AA109" s="740"/>
      <c r="AB109" s="203" t="s">
        <v>91</v>
      </c>
      <c r="AC109" s="203" t="s">
        <v>94</v>
      </c>
      <c r="AD109" s="204" t="s">
        <v>93</v>
      </c>
    </row>
    <row r="110" spans="2:30" ht="12" thickTop="1">
      <c r="B110" s="224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9"/>
    </row>
    <row r="111" spans="2:30" ht="11.25">
      <c r="B111" s="224">
        <v>1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6">
        <v>50000</v>
      </c>
      <c r="P111" s="206">
        <v>0</v>
      </c>
      <c r="Q111" s="206">
        <v>0</v>
      </c>
      <c r="R111" s="206">
        <v>0</v>
      </c>
      <c r="S111" s="206">
        <f>+O111+P111+Q111+R111</f>
        <v>50000</v>
      </c>
      <c r="T111" s="207">
        <v>50000</v>
      </c>
      <c r="U111" s="207"/>
      <c r="V111" s="207"/>
      <c r="W111" s="207"/>
      <c r="X111" s="207"/>
      <c r="Y111" s="207"/>
      <c r="Z111" s="207"/>
      <c r="AA111" s="207">
        <f>+S111-U111-W111-Y111-Z111</f>
        <v>50000</v>
      </c>
      <c r="AB111" s="207"/>
      <c r="AC111" s="207"/>
      <c r="AD111" s="209"/>
    </row>
    <row r="112" spans="2:30" ht="11.25">
      <c r="B112" s="224">
        <v>2</v>
      </c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6"/>
      <c r="P112" s="206"/>
      <c r="Q112" s="206"/>
      <c r="R112" s="206"/>
      <c r="S112" s="206">
        <f>+O112+P112+Q112+R112</f>
        <v>0</v>
      </c>
      <c r="T112" s="207"/>
      <c r="U112" s="207"/>
      <c r="V112" s="207"/>
      <c r="W112" s="207"/>
      <c r="X112" s="207"/>
      <c r="Y112" s="207"/>
      <c r="Z112" s="207"/>
      <c r="AA112" s="207">
        <f>+S112-U112-W112-Y112-Z112</f>
        <v>0</v>
      </c>
      <c r="AB112" s="207"/>
      <c r="AC112" s="207"/>
      <c r="AD112" s="209"/>
    </row>
    <row r="113" spans="2:30" ht="11.25">
      <c r="B113" s="224">
        <v>3</v>
      </c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6"/>
      <c r="P113" s="206"/>
      <c r="Q113" s="206"/>
      <c r="R113" s="206"/>
      <c r="S113" s="206">
        <f>+O113+P113+Q113+R113</f>
        <v>0</v>
      </c>
      <c r="T113" s="207"/>
      <c r="U113" s="207"/>
      <c r="V113" s="207"/>
      <c r="W113" s="207"/>
      <c r="X113" s="207"/>
      <c r="Y113" s="207"/>
      <c r="Z113" s="207"/>
      <c r="AA113" s="207">
        <f>+S113-U113-W113-Y113-Z113</f>
        <v>0</v>
      </c>
      <c r="AB113" s="207"/>
      <c r="AC113" s="207"/>
      <c r="AD113" s="209"/>
    </row>
    <row r="114" spans="2:30" ht="11.25">
      <c r="B114" s="343" t="s">
        <v>222</v>
      </c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6"/>
      <c r="P114" s="206"/>
      <c r="Q114" s="206"/>
      <c r="R114" s="206"/>
      <c r="S114" s="206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9"/>
    </row>
    <row r="115" spans="2:30" ht="11.25">
      <c r="B115" s="224">
        <v>1</v>
      </c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6"/>
      <c r="P115" s="206"/>
      <c r="Q115" s="206"/>
      <c r="R115" s="206"/>
      <c r="S115" s="206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9"/>
    </row>
    <row r="116" spans="2:30" ht="11.25">
      <c r="B116" s="224">
        <v>2</v>
      </c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6"/>
      <c r="P116" s="206"/>
      <c r="Q116" s="206"/>
      <c r="R116" s="206"/>
      <c r="S116" s="206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9"/>
    </row>
    <row r="117" spans="2:30" ht="15.75" customHeight="1" thickBot="1">
      <c r="B117" s="729" t="s">
        <v>50</v>
      </c>
      <c r="C117" s="730"/>
      <c r="D117" s="730"/>
      <c r="E117" s="730"/>
      <c r="F117" s="730"/>
      <c r="G117" s="730"/>
      <c r="H117" s="730"/>
      <c r="I117" s="730"/>
      <c r="J117" s="730"/>
      <c r="K117" s="730"/>
      <c r="L117" s="730"/>
      <c r="M117" s="730"/>
      <c r="N117" s="731"/>
      <c r="O117" s="210">
        <f aca="true" t="shared" si="7" ref="O117:Z117">SUM(O111:O116)</f>
        <v>50000</v>
      </c>
      <c r="P117" s="210">
        <f t="shared" si="7"/>
        <v>0</v>
      </c>
      <c r="Q117" s="210">
        <f t="shared" si="7"/>
        <v>0</v>
      </c>
      <c r="R117" s="210">
        <f t="shared" si="7"/>
        <v>0</v>
      </c>
      <c r="S117" s="210">
        <f t="shared" si="7"/>
        <v>50000</v>
      </c>
      <c r="T117" s="210">
        <f t="shared" si="7"/>
        <v>50000</v>
      </c>
      <c r="U117" s="225">
        <f t="shared" si="7"/>
        <v>0</v>
      </c>
      <c r="V117" s="225">
        <f t="shared" si="7"/>
        <v>0</v>
      </c>
      <c r="W117" s="225">
        <f t="shared" si="7"/>
        <v>0</v>
      </c>
      <c r="X117" s="225">
        <f t="shared" si="7"/>
        <v>0</v>
      </c>
      <c r="Y117" s="225">
        <f t="shared" si="7"/>
        <v>0</v>
      </c>
      <c r="Z117" s="225">
        <f t="shared" si="7"/>
        <v>0</v>
      </c>
      <c r="AA117" s="225">
        <f>SUM(AA111:AA116)</f>
        <v>50000</v>
      </c>
      <c r="AB117" s="211"/>
      <c r="AC117" s="211"/>
      <c r="AD117" s="212"/>
    </row>
    <row r="118" ht="12" thickTop="1"/>
    <row r="119" ht="11.25"/>
    <row r="120" spans="2:27" ht="11.25">
      <c r="B120" s="215" t="s">
        <v>307</v>
      </c>
      <c r="C120" s="215"/>
      <c r="D120" s="215" t="str">
        <f>+D45</f>
        <v>MBA</v>
      </c>
      <c r="E120" s="433"/>
      <c r="Y120" s="197"/>
      <c r="Z120" s="197"/>
      <c r="AA120" s="197"/>
    </row>
    <row r="121" spans="8:27" ht="12" thickBot="1">
      <c r="H121" s="194" t="str">
        <f>+H107</f>
        <v>CET CODE</v>
      </c>
      <c r="I121" s="371" t="str">
        <f>+I107</f>
        <v>AITS</v>
      </c>
      <c r="Y121" s="197"/>
      <c r="Z121" s="197"/>
      <c r="AA121" s="197"/>
    </row>
    <row r="122" spans="2:30" ht="39.75" customHeight="1" thickTop="1">
      <c r="B122" s="732" t="s">
        <v>232</v>
      </c>
      <c r="C122" s="727" t="s">
        <v>120</v>
      </c>
      <c r="D122" s="727" t="s">
        <v>90</v>
      </c>
      <c r="E122" s="727" t="s">
        <v>235</v>
      </c>
      <c r="F122" s="727" t="s">
        <v>95</v>
      </c>
      <c r="G122" s="727" t="s">
        <v>46</v>
      </c>
      <c r="H122" s="727" t="s">
        <v>125</v>
      </c>
      <c r="I122" s="745" t="s">
        <v>57</v>
      </c>
      <c r="J122" s="745" t="s">
        <v>65</v>
      </c>
      <c r="K122" s="727" t="s">
        <v>96</v>
      </c>
      <c r="L122" s="727" t="s">
        <v>63</v>
      </c>
      <c r="M122" s="727" t="s">
        <v>528</v>
      </c>
      <c r="N122" s="727" t="s">
        <v>124</v>
      </c>
      <c r="O122" s="737"/>
      <c r="P122" s="737"/>
      <c r="Q122" s="737"/>
      <c r="R122" s="737"/>
      <c r="S122" s="737"/>
      <c r="T122" s="734" t="s">
        <v>128</v>
      </c>
      <c r="U122" s="737" t="s">
        <v>129</v>
      </c>
      <c r="V122" s="737"/>
      <c r="W122" s="737" t="s">
        <v>130</v>
      </c>
      <c r="X122" s="737"/>
      <c r="Y122" s="727" t="s">
        <v>53</v>
      </c>
      <c r="Z122" s="727" t="str">
        <f>+Z108</f>
        <v>ANY OTHER DEDUC-TIONS</v>
      </c>
      <c r="AA122" s="739" t="s">
        <v>579</v>
      </c>
      <c r="AB122" s="741" t="s">
        <v>92</v>
      </c>
      <c r="AC122" s="741"/>
      <c r="AD122" s="742"/>
    </row>
    <row r="123" spans="2:30" ht="22.5" customHeight="1" thickBot="1">
      <c r="B123" s="733"/>
      <c r="C123" s="728"/>
      <c r="D123" s="728"/>
      <c r="E123" s="728"/>
      <c r="F123" s="728"/>
      <c r="G123" s="728"/>
      <c r="H123" s="728"/>
      <c r="I123" s="746"/>
      <c r="J123" s="746"/>
      <c r="K123" s="728"/>
      <c r="L123" s="728"/>
      <c r="M123" s="728"/>
      <c r="N123" s="728"/>
      <c r="O123" s="199" t="s">
        <v>55</v>
      </c>
      <c r="P123" s="199" t="s">
        <v>117</v>
      </c>
      <c r="Q123" s="199" t="s">
        <v>118</v>
      </c>
      <c r="R123" s="200" t="s">
        <v>119</v>
      </c>
      <c r="S123" s="199" t="s">
        <v>39</v>
      </c>
      <c r="T123" s="735"/>
      <c r="U123" s="202" t="s">
        <v>97</v>
      </c>
      <c r="V123" s="213" t="s">
        <v>98</v>
      </c>
      <c r="W123" s="202" t="s">
        <v>97</v>
      </c>
      <c r="X123" s="201" t="s">
        <v>98</v>
      </c>
      <c r="Y123" s="728"/>
      <c r="Z123" s="728"/>
      <c r="AA123" s="740"/>
      <c r="AB123" s="203" t="s">
        <v>91</v>
      </c>
      <c r="AC123" s="203" t="s">
        <v>94</v>
      </c>
      <c r="AD123" s="204" t="s">
        <v>93</v>
      </c>
    </row>
    <row r="124" spans="2:30" ht="12" thickTop="1">
      <c r="B124" s="224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9"/>
    </row>
    <row r="125" spans="2:30" ht="11.25">
      <c r="B125" s="224">
        <v>1</v>
      </c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6">
        <v>50000</v>
      </c>
      <c r="P125" s="206">
        <v>0</v>
      </c>
      <c r="Q125" s="206">
        <v>0</v>
      </c>
      <c r="R125" s="206">
        <v>0</v>
      </c>
      <c r="S125" s="206">
        <f>+O125+P125+Q125+R125</f>
        <v>50000</v>
      </c>
      <c r="T125" s="207">
        <v>25000</v>
      </c>
      <c r="U125" s="207"/>
      <c r="V125" s="207"/>
      <c r="W125" s="207"/>
      <c r="X125" s="207"/>
      <c r="Y125" s="207"/>
      <c r="Z125" s="207"/>
      <c r="AA125" s="207">
        <f>+S125-U125-W125-Y125-Z125</f>
        <v>50000</v>
      </c>
      <c r="AB125" s="207"/>
      <c r="AC125" s="207"/>
      <c r="AD125" s="209"/>
    </row>
    <row r="126" spans="2:30" ht="11.25">
      <c r="B126" s="224">
        <v>2</v>
      </c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6"/>
      <c r="P126" s="206"/>
      <c r="Q126" s="206"/>
      <c r="R126" s="206"/>
      <c r="S126" s="206">
        <f>+O126+P126+Q126+R126</f>
        <v>0</v>
      </c>
      <c r="T126" s="207"/>
      <c r="U126" s="207"/>
      <c r="V126" s="207"/>
      <c r="W126" s="207"/>
      <c r="X126" s="207"/>
      <c r="Y126" s="207"/>
      <c r="Z126" s="207"/>
      <c r="AA126" s="207">
        <f>+S126-U126-W126-Y126-Z126</f>
        <v>0</v>
      </c>
      <c r="AB126" s="207"/>
      <c r="AC126" s="207"/>
      <c r="AD126" s="209"/>
    </row>
    <row r="127" spans="2:30" ht="11.25">
      <c r="B127" s="224">
        <v>3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6"/>
      <c r="P127" s="206"/>
      <c r="Q127" s="206"/>
      <c r="R127" s="206"/>
      <c r="S127" s="206">
        <f>+O127+P127+Q127+R127</f>
        <v>0</v>
      </c>
      <c r="T127" s="207"/>
      <c r="U127" s="207"/>
      <c r="V127" s="207"/>
      <c r="W127" s="207"/>
      <c r="X127" s="207"/>
      <c r="Y127" s="207"/>
      <c r="Z127" s="207"/>
      <c r="AA127" s="207">
        <f>+S127-U127-W127-Y127-Z127</f>
        <v>0</v>
      </c>
      <c r="AB127" s="207"/>
      <c r="AC127" s="207"/>
      <c r="AD127" s="209"/>
    </row>
    <row r="128" spans="2:30" ht="11.25">
      <c r="B128" s="343" t="s">
        <v>222</v>
      </c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6"/>
      <c r="P128" s="206"/>
      <c r="Q128" s="206"/>
      <c r="R128" s="206"/>
      <c r="S128" s="206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9"/>
    </row>
    <row r="129" spans="2:30" ht="11.25">
      <c r="B129" s="224">
        <v>1</v>
      </c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6"/>
      <c r="P129" s="206"/>
      <c r="Q129" s="206"/>
      <c r="R129" s="206"/>
      <c r="S129" s="206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9"/>
    </row>
    <row r="130" spans="2:30" ht="11.25">
      <c r="B130" s="224">
        <v>2</v>
      </c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6"/>
      <c r="P130" s="206"/>
      <c r="Q130" s="206"/>
      <c r="R130" s="206"/>
      <c r="S130" s="206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9"/>
    </row>
    <row r="131" spans="2:30" ht="15.75" customHeight="1" thickBot="1">
      <c r="B131" s="729" t="s">
        <v>50</v>
      </c>
      <c r="C131" s="730"/>
      <c r="D131" s="730"/>
      <c r="E131" s="730"/>
      <c r="F131" s="730"/>
      <c r="G131" s="730"/>
      <c r="H131" s="730"/>
      <c r="I131" s="730"/>
      <c r="J131" s="730"/>
      <c r="K131" s="730"/>
      <c r="L131" s="730"/>
      <c r="M131" s="730"/>
      <c r="N131" s="731"/>
      <c r="O131" s="210">
        <f aca="true" t="shared" si="8" ref="O131:Z131">SUM(O125:O130)</f>
        <v>50000</v>
      </c>
      <c r="P131" s="210">
        <f t="shared" si="8"/>
        <v>0</v>
      </c>
      <c r="Q131" s="210">
        <f t="shared" si="8"/>
        <v>0</v>
      </c>
      <c r="R131" s="210">
        <f t="shared" si="8"/>
        <v>0</v>
      </c>
      <c r="S131" s="210">
        <f t="shared" si="8"/>
        <v>50000</v>
      </c>
      <c r="T131" s="210">
        <f t="shared" si="8"/>
        <v>25000</v>
      </c>
      <c r="U131" s="225">
        <f t="shared" si="8"/>
        <v>0</v>
      </c>
      <c r="V131" s="225">
        <f t="shared" si="8"/>
        <v>0</v>
      </c>
      <c r="W131" s="225">
        <f t="shared" si="8"/>
        <v>0</v>
      </c>
      <c r="X131" s="225">
        <f t="shared" si="8"/>
        <v>0</v>
      </c>
      <c r="Y131" s="225">
        <f t="shared" si="8"/>
        <v>0</v>
      </c>
      <c r="Z131" s="225">
        <f t="shared" si="8"/>
        <v>0</v>
      </c>
      <c r="AA131" s="225">
        <f>SUM(AA125:AA130)</f>
        <v>50000</v>
      </c>
      <c r="AB131" s="211"/>
      <c r="AC131" s="211"/>
      <c r="AD131" s="212"/>
    </row>
    <row r="132" ht="12" thickTop="1"/>
    <row r="133" spans="2:27" ht="11.25">
      <c r="B133" s="215" t="str">
        <f>+'S-3'!B119</f>
        <v>PROGRAMME:</v>
      </c>
      <c r="C133" s="215"/>
      <c r="D133" s="215" t="str">
        <f>+D58</f>
        <v>OTHERS IF ANY</v>
      </c>
      <c r="E133" s="215"/>
      <c r="Y133" s="197"/>
      <c r="Z133" s="197"/>
      <c r="AA133" s="197"/>
    </row>
    <row r="134" spans="8:27" ht="12" thickBot="1">
      <c r="H134" s="194" t="str">
        <f>+H121</f>
        <v>CET CODE</v>
      </c>
      <c r="I134" s="371" t="str">
        <f>+I121</f>
        <v>AITS</v>
      </c>
      <c r="Y134" s="197"/>
      <c r="Z134" s="197"/>
      <c r="AA134" s="197"/>
    </row>
    <row r="135" spans="2:30" ht="39.75" customHeight="1" thickTop="1">
      <c r="B135" s="732" t="s">
        <v>232</v>
      </c>
      <c r="C135" s="727" t="s">
        <v>120</v>
      </c>
      <c r="D135" s="727" t="s">
        <v>90</v>
      </c>
      <c r="E135" s="727" t="s">
        <v>235</v>
      </c>
      <c r="F135" s="727" t="s">
        <v>95</v>
      </c>
      <c r="G135" s="727" t="s">
        <v>46</v>
      </c>
      <c r="H135" s="727" t="s">
        <v>125</v>
      </c>
      <c r="I135" s="745" t="s">
        <v>57</v>
      </c>
      <c r="J135" s="745" t="s">
        <v>65</v>
      </c>
      <c r="K135" s="727" t="s">
        <v>96</v>
      </c>
      <c r="L135" s="727" t="s">
        <v>63</v>
      </c>
      <c r="M135" s="727" t="s">
        <v>528</v>
      </c>
      <c r="N135" s="727" t="s">
        <v>124</v>
      </c>
      <c r="O135" s="737"/>
      <c r="P135" s="737"/>
      <c r="Q135" s="737"/>
      <c r="R135" s="737"/>
      <c r="S135" s="737"/>
      <c r="T135" s="734" t="s">
        <v>128</v>
      </c>
      <c r="U135" s="737" t="s">
        <v>129</v>
      </c>
      <c r="V135" s="737"/>
      <c r="W135" s="737" t="s">
        <v>130</v>
      </c>
      <c r="X135" s="737"/>
      <c r="Y135" s="727" t="s">
        <v>53</v>
      </c>
      <c r="Z135" s="727" t="str">
        <f>+Z122</f>
        <v>ANY OTHER DEDUC-TIONS</v>
      </c>
      <c r="AA135" s="739" t="s">
        <v>579</v>
      </c>
      <c r="AB135" s="741" t="s">
        <v>92</v>
      </c>
      <c r="AC135" s="741"/>
      <c r="AD135" s="742"/>
    </row>
    <row r="136" spans="2:30" ht="22.5" customHeight="1" thickBot="1">
      <c r="B136" s="733"/>
      <c r="C136" s="728"/>
      <c r="D136" s="728"/>
      <c r="E136" s="728"/>
      <c r="F136" s="728"/>
      <c r="G136" s="728"/>
      <c r="H136" s="728"/>
      <c r="I136" s="746"/>
      <c r="J136" s="746"/>
      <c r="K136" s="728"/>
      <c r="L136" s="728"/>
      <c r="M136" s="728"/>
      <c r="N136" s="728"/>
      <c r="O136" s="199" t="s">
        <v>55</v>
      </c>
      <c r="P136" s="199" t="s">
        <v>117</v>
      </c>
      <c r="Q136" s="199" t="s">
        <v>118</v>
      </c>
      <c r="R136" s="200" t="s">
        <v>119</v>
      </c>
      <c r="S136" s="199" t="s">
        <v>39</v>
      </c>
      <c r="T136" s="735"/>
      <c r="U136" s="202" t="s">
        <v>97</v>
      </c>
      <c r="V136" s="213" t="s">
        <v>98</v>
      </c>
      <c r="W136" s="202" t="s">
        <v>97</v>
      </c>
      <c r="X136" s="201" t="s">
        <v>98</v>
      </c>
      <c r="Y136" s="728"/>
      <c r="Z136" s="728"/>
      <c r="AA136" s="740"/>
      <c r="AB136" s="203" t="s">
        <v>91</v>
      </c>
      <c r="AC136" s="203" t="s">
        <v>94</v>
      </c>
      <c r="AD136" s="204" t="s">
        <v>93</v>
      </c>
    </row>
    <row r="137" spans="2:30" ht="12" thickTop="1">
      <c r="B137" s="224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9"/>
    </row>
    <row r="138" spans="2:30" ht="11.25">
      <c r="B138" s="224">
        <v>1</v>
      </c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6">
        <v>5000</v>
      </c>
      <c r="P138" s="206">
        <v>0</v>
      </c>
      <c r="Q138" s="206">
        <v>0</v>
      </c>
      <c r="R138" s="206">
        <v>0</v>
      </c>
      <c r="S138" s="206">
        <f>+O138+P138+Q138+R138</f>
        <v>5000</v>
      </c>
      <c r="T138" s="207">
        <v>2500</v>
      </c>
      <c r="U138" s="207"/>
      <c r="V138" s="207"/>
      <c r="W138" s="207"/>
      <c r="X138" s="207"/>
      <c r="Y138" s="207"/>
      <c r="Z138" s="207"/>
      <c r="AA138" s="207">
        <f>+S138-U138-W138-Y138-Z138</f>
        <v>5000</v>
      </c>
      <c r="AB138" s="207"/>
      <c r="AC138" s="207"/>
      <c r="AD138" s="209"/>
    </row>
    <row r="139" spans="2:30" ht="11.25">
      <c r="B139" s="224">
        <v>2</v>
      </c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6"/>
      <c r="P139" s="206"/>
      <c r="Q139" s="206"/>
      <c r="R139" s="206"/>
      <c r="S139" s="206">
        <f>+O139+P139+Q139+R139</f>
        <v>0</v>
      </c>
      <c r="T139" s="207"/>
      <c r="U139" s="207"/>
      <c r="V139" s="207"/>
      <c r="W139" s="207"/>
      <c r="X139" s="207"/>
      <c r="Y139" s="207"/>
      <c r="Z139" s="207"/>
      <c r="AA139" s="207">
        <f>+S139-U139-W139-Y139-Z139</f>
        <v>0</v>
      </c>
      <c r="AB139" s="207"/>
      <c r="AC139" s="207"/>
      <c r="AD139" s="209"/>
    </row>
    <row r="140" spans="2:30" ht="11.25">
      <c r="B140" s="224">
        <v>3</v>
      </c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6"/>
      <c r="P140" s="206"/>
      <c r="Q140" s="206"/>
      <c r="R140" s="206"/>
      <c r="S140" s="206">
        <f>+O140+P140+Q140+R140</f>
        <v>0</v>
      </c>
      <c r="T140" s="207"/>
      <c r="U140" s="207"/>
      <c r="V140" s="207"/>
      <c r="W140" s="207"/>
      <c r="X140" s="207"/>
      <c r="Y140" s="207"/>
      <c r="Z140" s="207"/>
      <c r="AA140" s="207">
        <f>+S140-U140-W140-Y140-Z140</f>
        <v>0</v>
      </c>
      <c r="AB140" s="207"/>
      <c r="AC140" s="207"/>
      <c r="AD140" s="209"/>
    </row>
    <row r="141" spans="2:30" ht="11.25">
      <c r="B141" s="343" t="s">
        <v>222</v>
      </c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6"/>
      <c r="P141" s="206"/>
      <c r="Q141" s="206"/>
      <c r="R141" s="206"/>
      <c r="S141" s="206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9"/>
    </row>
    <row r="142" spans="2:30" ht="11.25">
      <c r="B142" s="224">
        <v>1</v>
      </c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6"/>
      <c r="P142" s="206"/>
      <c r="Q142" s="206"/>
      <c r="R142" s="206"/>
      <c r="S142" s="206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9"/>
    </row>
    <row r="143" spans="2:30" ht="11.25">
      <c r="B143" s="224">
        <v>2</v>
      </c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6"/>
      <c r="P143" s="206"/>
      <c r="Q143" s="206"/>
      <c r="R143" s="206"/>
      <c r="S143" s="206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9"/>
    </row>
    <row r="144" spans="2:30" ht="15.75" customHeight="1" thickBot="1">
      <c r="B144" s="729" t="s">
        <v>50</v>
      </c>
      <c r="C144" s="730"/>
      <c r="D144" s="730"/>
      <c r="E144" s="730"/>
      <c r="F144" s="730"/>
      <c r="G144" s="730"/>
      <c r="H144" s="730"/>
      <c r="I144" s="730"/>
      <c r="J144" s="730"/>
      <c r="K144" s="730"/>
      <c r="L144" s="730"/>
      <c r="M144" s="730"/>
      <c r="N144" s="731"/>
      <c r="O144" s="210">
        <f aca="true" t="shared" si="9" ref="O144:Z144">SUM(O138:O143)</f>
        <v>5000</v>
      </c>
      <c r="P144" s="210">
        <f t="shared" si="9"/>
        <v>0</v>
      </c>
      <c r="Q144" s="210">
        <f t="shared" si="9"/>
        <v>0</v>
      </c>
      <c r="R144" s="210">
        <f t="shared" si="9"/>
        <v>0</v>
      </c>
      <c r="S144" s="210">
        <f t="shared" si="9"/>
        <v>5000</v>
      </c>
      <c r="T144" s="210">
        <f t="shared" si="9"/>
        <v>2500</v>
      </c>
      <c r="U144" s="225">
        <f t="shared" si="9"/>
        <v>0</v>
      </c>
      <c r="V144" s="225">
        <f t="shared" si="9"/>
        <v>0</v>
      </c>
      <c r="W144" s="225">
        <f t="shared" si="9"/>
        <v>0</v>
      </c>
      <c r="X144" s="225">
        <f t="shared" si="9"/>
        <v>0</v>
      </c>
      <c r="Y144" s="225">
        <f t="shared" si="9"/>
        <v>0</v>
      </c>
      <c r="Z144" s="225">
        <f t="shared" si="9"/>
        <v>0</v>
      </c>
      <c r="AA144" s="225">
        <f>SUM(AA138:AA143)</f>
        <v>5000</v>
      </c>
      <c r="AB144" s="211"/>
      <c r="AC144" s="211"/>
      <c r="AD144" s="212"/>
    </row>
    <row r="145" ht="12" thickTop="1"/>
  </sheetData>
  <sheetProtection/>
  <mergeCells count="223">
    <mergeCell ref="AB135:AD135"/>
    <mergeCell ref="B144:N144"/>
    <mergeCell ref="N135:N136"/>
    <mergeCell ref="O135:S135"/>
    <mergeCell ref="T135:T136"/>
    <mergeCell ref="U135:V135"/>
    <mergeCell ref="W135:X135"/>
    <mergeCell ref="Y135:Y136"/>
    <mergeCell ref="I135:I136"/>
    <mergeCell ref="J135:J136"/>
    <mergeCell ref="K135:K136"/>
    <mergeCell ref="L135:L136"/>
    <mergeCell ref="M135:M136"/>
    <mergeCell ref="AA135:AA136"/>
    <mergeCell ref="AA60:AA61"/>
    <mergeCell ref="AB60:AD60"/>
    <mergeCell ref="B69:N69"/>
    <mergeCell ref="B135:B136"/>
    <mergeCell ref="C135:C136"/>
    <mergeCell ref="D135:D136"/>
    <mergeCell ref="F135:F136"/>
    <mergeCell ref="G135:G136"/>
    <mergeCell ref="N60:N61"/>
    <mergeCell ref="H135:H136"/>
    <mergeCell ref="U60:V60"/>
    <mergeCell ref="W60:X60"/>
    <mergeCell ref="T108:T109"/>
    <mergeCell ref="U108:V108"/>
    <mergeCell ref="W108:X108"/>
    <mergeCell ref="O95:S95"/>
    <mergeCell ref="Y60:Y61"/>
    <mergeCell ref="H60:H61"/>
    <mergeCell ref="I60:I61"/>
    <mergeCell ref="J60:J61"/>
    <mergeCell ref="K60:K61"/>
    <mergeCell ref="L60:L61"/>
    <mergeCell ref="C60:C61"/>
    <mergeCell ref="D60:D61"/>
    <mergeCell ref="F60:F61"/>
    <mergeCell ref="G60:G61"/>
    <mergeCell ref="O60:S60"/>
    <mergeCell ref="T60:T61"/>
    <mergeCell ref="AA122:AA123"/>
    <mergeCell ref="AB122:AD122"/>
    <mergeCell ref="B131:N131"/>
    <mergeCell ref="AB4:AD4"/>
    <mergeCell ref="N122:N123"/>
    <mergeCell ref="O122:S122"/>
    <mergeCell ref="T122:T123"/>
    <mergeCell ref="U122:V122"/>
    <mergeCell ref="M60:M61"/>
    <mergeCell ref="B60:B61"/>
    <mergeCell ref="Y122:Y123"/>
    <mergeCell ref="H122:H123"/>
    <mergeCell ref="I122:I123"/>
    <mergeCell ref="J122:J123"/>
    <mergeCell ref="K122:K123"/>
    <mergeCell ref="L122:L123"/>
    <mergeCell ref="M122:M123"/>
    <mergeCell ref="B122:B123"/>
    <mergeCell ref="C122:C123"/>
    <mergeCell ref="D122:D123"/>
    <mergeCell ref="F122:F123"/>
    <mergeCell ref="G122:G123"/>
    <mergeCell ref="W122:X122"/>
    <mergeCell ref="E122:E123"/>
    <mergeCell ref="I108:I109"/>
    <mergeCell ref="Y108:Y109"/>
    <mergeCell ref="AA108:AA109"/>
    <mergeCell ref="AB108:AD108"/>
    <mergeCell ref="J108:J109"/>
    <mergeCell ref="K108:K109"/>
    <mergeCell ref="L108:L109"/>
    <mergeCell ref="M108:M109"/>
    <mergeCell ref="N108:N109"/>
    <mergeCell ref="O108:S108"/>
    <mergeCell ref="M95:M96"/>
    <mergeCell ref="Z95:Z96"/>
    <mergeCell ref="AB95:AD95"/>
    <mergeCell ref="B104:N104"/>
    <mergeCell ref="B108:B109"/>
    <mergeCell ref="C108:C109"/>
    <mergeCell ref="D108:D109"/>
    <mergeCell ref="F108:F109"/>
    <mergeCell ref="G108:G109"/>
    <mergeCell ref="H108:H109"/>
    <mergeCell ref="AB82:AD82"/>
    <mergeCell ref="B91:N91"/>
    <mergeCell ref="B95:B96"/>
    <mergeCell ref="C95:C96"/>
    <mergeCell ref="D95:D96"/>
    <mergeCell ref="F95:F96"/>
    <mergeCell ref="G95:G96"/>
    <mergeCell ref="T95:T96"/>
    <mergeCell ref="Y95:Y96"/>
    <mergeCell ref="AA95:AA96"/>
    <mergeCell ref="U82:V82"/>
    <mergeCell ref="W82:X82"/>
    <mergeCell ref="N95:N96"/>
    <mergeCell ref="U95:V95"/>
    <mergeCell ref="W95:X95"/>
    <mergeCell ref="AA82:AA83"/>
    <mergeCell ref="L82:L83"/>
    <mergeCell ref="M82:M83"/>
    <mergeCell ref="H95:H96"/>
    <mergeCell ref="N82:N83"/>
    <mergeCell ref="O82:S82"/>
    <mergeCell ref="T82:T83"/>
    <mergeCell ref="I95:I96"/>
    <mergeCell ref="J95:J96"/>
    <mergeCell ref="K95:K96"/>
    <mergeCell ref="L95:L96"/>
    <mergeCell ref="B82:B83"/>
    <mergeCell ref="C82:C83"/>
    <mergeCell ref="D82:D83"/>
    <mergeCell ref="F82:F83"/>
    <mergeCell ref="G82:G83"/>
    <mergeCell ref="Y82:Y83"/>
    <mergeCell ref="H82:H83"/>
    <mergeCell ref="I82:I83"/>
    <mergeCell ref="J82:J83"/>
    <mergeCell ref="K82:K83"/>
    <mergeCell ref="B8:B9"/>
    <mergeCell ref="C8:C9"/>
    <mergeCell ref="D8:D9"/>
    <mergeCell ref="F8:F9"/>
    <mergeCell ref="G8:G9"/>
    <mergeCell ref="E8:E9"/>
    <mergeCell ref="J8:J9"/>
    <mergeCell ref="K8:K9"/>
    <mergeCell ref="L8:L9"/>
    <mergeCell ref="M8:M9"/>
    <mergeCell ref="N8:N9"/>
    <mergeCell ref="O8:S8"/>
    <mergeCell ref="AB8:AD8"/>
    <mergeCell ref="B17:N17"/>
    <mergeCell ref="T8:T9"/>
    <mergeCell ref="U8:V8"/>
    <mergeCell ref="W8:X8"/>
    <mergeCell ref="M21:M22"/>
    <mergeCell ref="H8:H9"/>
    <mergeCell ref="I8:I9"/>
    <mergeCell ref="Y8:Y9"/>
    <mergeCell ref="AA8:AA9"/>
    <mergeCell ref="N21:N22"/>
    <mergeCell ref="O21:S21"/>
    <mergeCell ref="B21:B22"/>
    <mergeCell ref="C21:C22"/>
    <mergeCell ref="D21:D22"/>
    <mergeCell ref="E21:E22"/>
    <mergeCell ref="F21:F22"/>
    <mergeCell ref="G21:G22"/>
    <mergeCell ref="H21:H22"/>
    <mergeCell ref="I21:I22"/>
    <mergeCell ref="AB21:AD21"/>
    <mergeCell ref="B30:N30"/>
    <mergeCell ref="T21:T22"/>
    <mergeCell ref="U21:V21"/>
    <mergeCell ref="W21:X21"/>
    <mergeCell ref="Y21:Y22"/>
    <mergeCell ref="AA21:AA22"/>
    <mergeCell ref="J21:J22"/>
    <mergeCell ref="K21:K22"/>
    <mergeCell ref="L21:L22"/>
    <mergeCell ref="H34:H35"/>
    <mergeCell ref="I34:I35"/>
    <mergeCell ref="Y34:Y35"/>
    <mergeCell ref="AA34:AA35"/>
    <mergeCell ref="K34:K35"/>
    <mergeCell ref="B34:B35"/>
    <mergeCell ref="C34:C35"/>
    <mergeCell ref="D34:D35"/>
    <mergeCell ref="F34:F35"/>
    <mergeCell ref="G34:G35"/>
    <mergeCell ref="J34:J35"/>
    <mergeCell ref="L34:L35"/>
    <mergeCell ref="M34:M35"/>
    <mergeCell ref="N34:N35"/>
    <mergeCell ref="K47:K48"/>
    <mergeCell ref="AB34:AD34"/>
    <mergeCell ref="B43:N43"/>
    <mergeCell ref="T34:T35"/>
    <mergeCell ref="U34:V34"/>
    <mergeCell ref="W34:X34"/>
    <mergeCell ref="N47:N48"/>
    <mergeCell ref="O47:S47"/>
    <mergeCell ref="B47:B48"/>
    <mergeCell ref="C47:C48"/>
    <mergeCell ref="D47:D48"/>
    <mergeCell ref="O34:S34"/>
    <mergeCell ref="F47:F48"/>
    <mergeCell ref="G47:G48"/>
    <mergeCell ref="H47:H48"/>
    <mergeCell ref="I47:I48"/>
    <mergeCell ref="AB6:AD6"/>
    <mergeCell ref="AB78:AD78"/>
    <mergeCell ref="AB47:AD47"/>
    <mergeCell ref="B56:N56"/>
    <mergeCell ref="T47:T48"/>
    <mergeCell ref="U47:V47"/>
    <mergeCell ref="W47:X47"/>
    <mergeCell ref="Y47:Y48"/>
    <mergeCell ref="AA47:AA48"/>
    <mergeCell ref="J47:J48"/>
    <mergeCell ref="Z122:Z123"/>
    <mergeCell ref="Z135:Z136"/>
    <mergeCell ref="Z8:Z9"/>
    <mergeCell ref="Z21:Z22"/>
    <mergeCell ref="Z34:Z35"/>
    <mergeCell ref="Z47:Z48"/>
    <mergeCell ref="Z60:Z61"/>
    <mergeCell ref="Z82:Z83"/>
    <mergeCell ref="Z108:Z109"/>
    <mergeCell ref="E135:E136"/>
    <mergeCell ref="E34:E35"/>
    <mergeCell ref="E47:E48"/>
    <mergeCell ref="E60:E61"/>
    <mergeCell ref="E82:E83"/>
    <mergeCell ref="E95:E96"/>
    <mergeCell ref="E108:E109"/>
    <mergeCell ref="B117:N117"/>
    <mergeCell ref="L47:L48"/>
    <mergeCell ref="M47:M48"/>
  </mergeCells>
  <printOptions/>
  <pageMargins left="0.17" right="0.17" top="0.33" bottom="0.23" header="0.3" footer="0.19"/>
  <pageSetup horizontalDpi="600" verticalDpi="600" orientation="landscape" paperSize="5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Z130"/>
  <sheetViews>
    <sheetView zoomScalePageLayoutView="0" workbookViewId="0" topLeftCell="G1">
      <selection activeCell="W9" sqref="W9:W10"/>
    </sheetView>
  </sheetViews>
  <sheetFormatPr defaultColWidth="9.140625" defaultRowHeight="15"/>
  <cols>
    <col min="1" max="1" width="9.7109375" style="194" customWidth="1"/>
    <col min="2" max="2" width="4.7109375" style="194" customWidth="1"/>
    <col min="3" max="3" width="14.8515625" style="194" customWidth="1"/>
    <col min="4" max="4" width="7.00390625" style="194" bestFit="1" customWidth="1"/>
    <col min="5" max="5" width="10.7109375" style="194" customWidth="1"/>
    <col min="6" max="6" width="17.421875" style="194" customWidth="1"/>
    <col min="7" max="7" width="6.8515625" style="194" bestFit="1" customWidth="1"/>
    <col min="8" max="8" width="8.8515625" style="194" customWidth="1"/>
    <col min="9" max="9" width="11.00390625" style="194" customWidth="1"/>
    <col min="10" max="10" width="7.421875" style="194" bestFit="1" customWidth="1"/>
    <col min="11" max="11" width="12.8515625" style="194" customWidth="1"/>
    <col min="12" max="13" width="7.28125" style="194" customWidth="1"/>
    <col min="14" max="14" width="9.28125" style="194" customWidth="1"/>
    <col min="15" max="15" width="13.140625" style="194" customWidth="1"/>
    <col min="16" max="16" width="12.8515625" style="194" customWidth="1"/>
    <col min="17" max="18" width="11.8515625" style="194" bestFit="1" customWidth="1"/>
    <col min="19" max="20" width="11.7109375" style="194" customWidth="1"/>
    <col min="21" max="21" width="7.28125" style="194" bestFit="1" customWidth="1"/>
    <col min="22" max="22" width="9.57421875" style="194" customWidth="1"/>
    <col min="23" max="23" width="15.140625" style="194" customWidth="1"/>
    <col min="24" max="24" width="8.57421875" style="194" customWidth="1"/>
    <col min="25" max="25" width="14.57421875" style="194" customWidth="1"/>
    <col min="26" max="26" width="7.8515625" style="194" customWidth="1"/>
    <col min="27" max="27" width="5.28125" style="194" customWidth="1"/>
    <col min="28" max="16384" width="9.140625" style="194" customWidth="1"/>
  </cols>
  <sheetData>
    <row r="1" ht="11.25"/>
    <row r="2" ht="11.25">
      <c r="B2" s="223" t="str">
        <f>+X4</f>
        <v>SCHEDULE -5</v>
      </c>
    </row>
    <row r="3" ht="18">
      <c r="B3" s="216" t="str">
        <f>+'S-4'!B3</f>
        <v>ABC INSTITUTE OF TECHNOLOGY &amp; SCIENCE</v>
      </c>
    </row>
    <row r="4" spans="24:26" ht="15">
      <c r="X4" s="738" t="s">
        <v>335</v>
      </c>
      <c r="Y4" s="738"/>
      <c r="Z4" s="738"/>
    </row>
    <row r="5" spans="2:26" ht="15">
      <c r="B5" s="759" t="s">
        <v>493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</row>
    <row r="6" ht="11.25"/>
    <row r="7" spans="2:26" ht="12.75">
      <c r="B7" s="215" t="s">
        <v>307</v>
      </c>
      <c r="C7" s="215"/>
      <c r="D7" s="215" t="str">
        <f>+'S-4'!D6</f>
        <v> B.TECH</v>
      </c>
      <c r="E7" s="433"/>
      <c r="Y7" s="750" t="str">
        <f>+'S-4'!AB6</f>
        <v>AMOUNT IN RUPEES</v>
      </c>
      <c r="Z7" s="750"/>
    </row>
    <row r="8" spans="6:8" ht="12" thickBot="1">
      <c r="F8" s="194" t="str">
        <f>+'S-4'!H7</f>
        <v>CET CODE</v>
      </c>
      <c r="H8" s="371" t="str">
        <f>+'S-4'!I7</f>
        <v>AITS</v>
      </c>
    </row>
    <row r="9" spans="2:26" ht="34.5" customHeight="1" thickTop="1">
      <c r="B9" s="754" t="s">
        <v>232</v>
      </c>
      <c r="C9" s="741" t="s">
        <v>120</v>
      </c>
      <c r="D9" s="741" t="s">
        <v>90</v>
      </c>
      <c r="E9" s="727" t="s">
        <v>235</v>
      </c>
      <c r="F9" s="741" t="s">
        <v>46</v>
      </c>
      <c r="G9" s="741" t="s">
        <v>51</v>
      </c>
      <c r="H9" s="741" t="s">
        <v>52</v>
      </c>
      <c r="I9" s="756" t="s">
        <v>127</v>
      </c>
      <c r="J9" s="741" t="s">
        <v>126</v>
      </c>
      <c r="K9" s="756"/>
      <c r="L9" s="756"/>
      <c r="M9" s="756"/>
      <c r="N9" s="756"/>
      <c r="O9" s="756"/>
      <c r="P9" s="756" t="s">
        <v>134</v>
      </c>
      <c r="Q9" s="756" t="s">
        <v>129</v>
      </c>
      <c r="R9" s="756"/>
      <c r="S9" s="756" t="s">
        <v>130</v>
      </c>
      <c r="T9" s="756"/>
      <c r="U9" s="756" t="s">
        <v>53</v>
      </c>
      <c r="V9" s="756" t="s">
        <v>355</v>
      </c>
      <c r="W9" s="739" t="s">
        <v>579</v>
      </c>
      <c r="X9" s="741" t="s">
        <v>92</v>
      </c>
      <c r="Y9" s="741"/>
      <c r="Z9" s="742"/>
    </row>
    <row r="10" spans="2:26" ht="24" customHeight="1" thickBot="1">
      <c r="B10" s="755"/>
      <c r="C10" s="758"/>
      <c r="D10" s="758"/>
      <c r="E10" s="728"/>
      <c r="F10" s="758"/>
      <c r="G10" s="758"/>
      <c r="H10" s="758"/>
      <c r="I10" s="757"/>
      <c r="J10" s="758"/>
      <c r="K10" s="228" t="s">
        <v>55</v>
      </c>
      <c r="L10" s="228" t="s">
        <v>118</v>
      </c>
      <c r="M10" s="228" t="s">
        <v>117</v>
      </c>
      <c r="N10" s="228" t="s">
        <v>119</v>
      </c>
      <c r="O10" s="228" t="s">
        <v>39</v>
      </c>
      <c r="P10" s="757"/>
      <c r="Q10" s="228" t="s">
        <v>97</v>
      </c>
      <c r="R10" s="228" t="s">
        <v>98</v>
      </c>
      <c r="S10" s="228" t="s">
        <v>97</v>
      </c>
      <c r="T10" s="228" t="s">
        <v>98</v>
      </c>
      <c r="U10" s="757"/>
      <c r="V10" s="757"/>
      <c r="W10" s="740"/>
      <c r="X10" s="229" t="s">
        <v>91</v>
      </c>
      <c r="Y10" s="229" t="s">
        <v>94</v>
      </c>
      <c r="Z10" s="230" t="s">
        <v>93</v>
      </c>
    </row>
    <row r="11" spans="2:26" ht="12" thickTop="1"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3"/>
    </row>
    <row r="12" spans="2:26" ht="11.25">
      <c r="B12" s="231"/>
      <c r="C12" s="232"/>
      <c r="D12" s="232"/>
      <c r="E12" s="232"/>
      <c r="F12" s="232"/>
      <c r="G12" s="232"/>
      <c r="H12" s="232"/>
      <c r="I12" s="232"/>
      <c r="J12" s="232"/>
      <c r="K12" s="234">
        <v>12000</v>
      </c>
      <c r="L12" s="234">
        <v>0</v>
      </c>
      <c r="M12" s="234">
        <v>0</v>
      </c>
      <c r="N12" s="234">
        <v>0</v>
      </c>
      <c r="O12" s="234">
        <f>+K12+L12+M12+N12</f>
        <v>12000</v>
      </c>
      <c r="P12" s="232">
        <v>80000</v>
      </c>
      <c r="Q12" s="232">
        <v>5000</v>
      </c>
      <c r="R12" s="232">
        <v>5000</v>
      </c>
      <c r="S12" s="232">
        <v>5000</v>
      </c>
      <c r="T12" s="232">
        <v>5000</v>
      </c>
      <c r="U12" s="232"/>
      <c r="V12" s="232"/>
      <c r="W12" s="232">
        <f>+O12-Q12-S12-U12-V12</f>
        <v>2000</v>
      </c>
      <c r="X12" s="232"/>
      <c r="Y12" s="232"/>
      <c r="Z12" s="233"/>
    </row>
    <row r="13" spans="2:26" ht="11.25">
      <c r="B13" s="231"/>
      <c r="C13" s="232"/>
      <c r="D13" s="232"/>
      <c r="E13" s="232"/>
      <c r="F13" s="232"/>
      <c r="G13" s="232"/>
      <c r="H13" s="232"/>
      <c r="I13" s="232"/>
      <c r="J13" s="232"/>
      <c r="K13" s="234"/>
      <c r="L13" s="234"/>
      <c r="M13" s="234"/>
      <c r="N13" s="234"/>
      <c r="O13" s="234">
        <f>+K13+L13+M13+N13</f>
        <v>0</v>
      </c>
      <c r="P13" s="232">
        <v>0</v>
      </c>
      <c r="Q13" s="232"/>
      <c r="R13" s="232"/>
      <c r="S13" s="232"/>
      <c r="T13" s="232"/>
      <c r="U13" s="232"/>
      <c r="V13" s="232"/>
      <c r="W13" s="232">
        <f>+O13-Q13-S13-U13-V13</f>
        <v>0</v>
      </c>
      <c r="X13" s="232"/>
      <c r="Y13" s="232"/>
      <c r="Z13" s="233"/>
    </row>
    <row r="14" spans="2:26" ht="11.25">
      <c r="B14" s="231"/>
      <c r="C14" s="232"/>
      <c r="D14" s="232"/>
      <c r="E14" s="232"/>
      <c r="F14" s="232"/>
      <c r="G14" s="232"/>
      <c r="H14" s="232"/>
      <c r="I14" s="232"/>
      <c r="J14" s="232"/>
      <c r="K14" s="234"/>
      <c r="L14" s="234"/>
      <c r="M14" s="234"/>
      <c r="N14" s="234"/>
      <c r="O14" s="234">
        <f>+K14+L14+M14+N14</f>
        <v>0</v>
      </c>
      <c r="P14" s="232">
        <v>0</v>
      </c>
      <c r="Q14" s="232"/>
      <c r="R14" s="232"/>
      <c r="S14" s="232"/>
      <c r="T14" s="232"/>
      <c r="U14" s="232"/>
      <c r="V14" s="232"/>
      <c r="W14" s="232">
        <f>+O14-Q14-S14-U14-V14</f>
        <v>0</v>
      </c>
      <c r="X14" s="232"/>
      <c r="Y14" s="232"/>
      <c r="Z14" s="233"/>
    </row>
    <row r="15" spans="2:26" ht="11.25">
      <c r="B15" s="231"/>
      <c r="C15" s="232"/>
      <c r="D15" s="232"/>
      <c r="E15" s="232"/>
      <c r="F15" s="232"/>
      <c r="G15" s="232"/>
      <c r="H15" s="232"/>
      <c r="I15" s="232"/>
      <c r="J15" s="232"/>
      <c r="K15" s="234"/>
      <c r="L15" s="234"/>
      <c r="M15" s="234"/>
      <c r="N15" s="234"/>
      <c r="O15" s="234">
        <f>+K15+L15+M15+N15</f>
        <v>0</v>
      </c>
      <c r="P15" s="232">
        <v>0</v>
      </c>
      <c r="Q15" s="232"/>
      <c r="R15" s="232"/>
      <c r="S15" s="232"/>
      <c r="T15" s="232"/>
      <c r="U15" s="232"/>
      <c r="V15" s="232"/>
      <c r="W15" s="232">
        <f>+O15-Q15-S15-U15-V15</f>
        <v>0</v>
      </c>
      <c r="X15" s="232"/>
      <c r="Y15" s="232"/>
      <c r="Z15" s="233"/>
    </row>
    <row r="16" spans="2:26" ht="12" thickBot="1">
      <c r="B16" s="751" t="s">
        <v>50</v>
      </c>
      <c r="C16" s="752"/>
      <c r="D16" s="752"/>
      <c r="E16" s="752"/>
      <c r="F16" s="752"/>
      <c r="G16" s="752"/>
      <c r="H16" s="752"/>
      <c r="I16" s="752"/>
      <c r="J16" s="753"/>
      <c r="K16" s="210">
        <f aca="true" t="shared" si="0" ref="K16:V16">SUM(K12:K15)</f>
        <v>12000</v>
      </c>
      <c r="L16" s="210">
        <f t="shared" si="0"/>
        <v>0</v>
      </c>
      <c r="M16" s="210">
        <f t="shared" si="0"/>
        <v>0</v>
      </c>
      <c r="N16" s="210">
        <f t="shared" si="0"/>
        <v>0</v>
      </c>
      <c r="O16" s="210">
        <f t="shared" si="0"/>
        <v>12000</v>
      </c>
      <c r="P16" s="235">
        <f t="shared" si="0"/>
        <v>80000</v>
      </c>
      <c r="Q16" s="235">
        <f t="shared" si="0"/>
        <v>5000</v>
      </c>
      <c r="R16" s="235">
        <f t="shared" si="0"/>
        <v>5000</v>
      </c>
      <c r="S16" s="235">
        <f t="shared" si="0"/>
        <v>5000</v>
      </c>
      <c r="T16" s="235">
        <f t="shared" si="0"/>
        <v>5000</v>
      </c>
      <c r="U16" s="235">
        <f t="shared" si="0"/>
        <v>0</v>
      </c>
      <c r="V16" s="235">
        <f t="shared" si="0"/>
        <v>0</v>
      </c>
      <c r="W16" s="235">
        <f>SUM(W12:W15)</f>
        <v>2000</v>
      </c>
      <c r="X16" s="235"/>
      <c r="Y16" s="235"/>
      <c r="Z16" s="204"/>
    </row>
    <row r="17" spans="2:26" ht="12" thickTop="1"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</row>
    <row r="18" spans="2:5" ht="11.25">
      <c r="B18" s="215" t="s">
        <v>307</v>
      </c>
      <c r="C18" s="215"/>
      <c r="D18" s="215" t="str">
        <f>+'S-4'!D19</f>
        <v> M.TECH</v>
      </c>
      <c r="E18" s="433"/>
    </row>
    <row r="19" spans="6:8" ht="12" thickBot="1">
      <c r="F19" s="194" t="str">
        <f>+F8</f>
        <v>CET CODE</v>
      </c>
      <c r="H19" s="371" t="str">
        <f>+H8</f>
        <v>AITS</v>
      </c>
    </row>
    <row r="20" spans="2:26" ht="34.5" customHeight="1" thickTop="1">
      <c r="B20" s="754" t="s">
        <v>232</v>
      </c>
      <c r="C20" s="741" t="s">
        <v>120</v>
      </c>
      <c r="D20" s="741" t="s">
        <v>90</v>
      </c>
      <c r="E20" s="727" t="s">
        <v>235</v>
      </c>
      <c r="F20" s="741" t="s">
        <v>46</v>
      </c>
      <c r="G20" s="741" t="s">
        <v>51</v>
      </c>
      <c r="H20" s="741" t="s">
        <v>52</v>
      </c>
      <c r="I20" s="756" t="s">
        <v>127</v>
      </c>
      <c r="J20" s="741" t="s">
        <v>126</v>
      </c>
      <c r="K20" s="756"/>
      <c r="L20" s="756"/>
      <c r="M20" s="756"/>
      <c r="N20" s="756"/>
      <c r="O20" s="756"/>
      <c r="P20" s="756" t="s">
        <v>134</v>
      </c>
      <c r="Q20" s="756" t="s">
        <v>129</v>
      </c>
      <c r="R20" s="756"/>
      <c r="S20" s="756" t="s">
        <v>130</v>
      </c>
      <c r="T20" s="756"/>
      <c r="U20" s="756" t="str">
        <f>+U9</f>
        <v>TDS</v>
      </c>
      <c r="V20" s="756" t="str">
        <f>+V9</f>
        <v>ANY OTHER DEDUC-TIONS</v>
      </c>
      <c r="W20" s="739" t="s">
        <v>579</v>
      </c>
      <c r="X20" s="741" t="s">
        <v>92</v>
      </c>
      <c r="Y20" s="741"/>
      <c r="Z20" s="742"/>
    </row>
    <row r="21" spans="2:26" ht="23.25" customHeight="1" thickBot="1">
      <c r="B21" s="755"/>
      <c r="C21" s="758"/>
      <c r="D21" s="758"/>
      <c r="E21" s="728"/>
      <c r="F21" s="758"/>
      <c r="G21" s="758"/>
      <c r="H21" s="758"/>
      <c r="I21" s="757"/>
      <c r="J21" s="758"/>
      <c r="K21" s="228" t="s">
        <v>55</v>
      </c>
      <c r="L21" s="228" t="s">
        <v>118</v>
      </c>
      <c r="M21" s="228" t="s">
        <v>117</v>
      </c>
      <c r="N21" s="228" t="s">
        <v>119</v>
      </c>
      <c r="O21" s="228" t="s">
        <v>39</v>
      </c>
      <c r="P21" s="757"/>
      <c r="Q21" s="228" t="str">
        <f>+Q10</f>
        <v>EMPLOYEE</v>
      </c>
      <c r="R21" s="228" t="str">
        <f>+R10</f>
        <v>EMPLOYER</v>
      </c>
      <c r="S21" s="228" t="str">
        <f>+S10</f>
        <v>EMPLOYEE</v>
      </c>
      <c r="T21" s="228" t="str">
        <f>+T10</f>
        <v>EMPLOYER</v>
      </c>
      <c r="U21" s="757"/>
      <c r="V21" s="757"/>
      <c r="W21" s="740"/>
      <c r="X21" s="229" t="s">
        <v>91</v>
      </c>
      <c r="Y21" s="229" t="s">
        <v>94</v>
      </c>
      <c r="Z21" s="230" t="s">
        <v>93</v>
      </c>
    </row>
    <row r="22" spans="2:26" ht="12" thickTop="1">
      <c r="B22" s="231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3"/>
    </row>
    <row r="23" spans="2:26" ht="11.25">
      <c r="B23" s="231"/>
      <c r="C23" s="232"/>
      <c r="D23" s="232"/>
      <c r="E23" s="232"/>
      <c r="F23" s="232"/>
      <c r="G23" s="232"/>
      <c r="H23" s="232"/>
      <c r="I23" s="232"/>
      <c r="J23" s="232"/>
      <c r="K23" s="234">
        <v>0</v>
      </c>
      <c r="L23" s="234">
        <v>0</v>
      </c>
      <c r="M23" s="234">
        <v>0</v>
      </c>
      <c r="N23" s="234">
        <v>0</v>
      </c>
      <c r="O23" s="234">
        <f>+K23+L23+M23+N23</f>
        <v>0</v>
      </c>
      <c r="P23" s="232">
        <v>0</v>
      </c>
      <c r="Q23" s="232"/>
      <c r="R23" s="232"/>
      <c r="S23" s="232"/>
      <c r="T23" s="232"/>
      <c r="U23" s="232"/>
      <c r="V23" s="232"/>
      <c r="W23" s="232">
        <f>+O23-Q23-S23-U23-V23</f>
        <v>0</v>
      </c>
      <c r="X23" s="232"/>
      <c r="Y23" s="232"/>
      <c r="Z23" s="233"/>
    </row>
    <row r="24" spans="2:26" ht="11.25">
      <c r="B24" s="231"/>
      <c r="C24" s="232"/>
      <c r="D24" s="232"/>
      <c r="E24" s="232"/>
      <c r="F24" s="232"/>
      <c r="G24" s="232"/>
      <c r="H24" s="232"/>
      <c r="I24" s="232"/>
      <c r="J24" s="232"/>
      <c r="K24" s="234"/>
      <c r="L24" s="234"/>
      <c r="M24" s="234"/>
      <c r="N24" s="234"/>
      <c r="O24" s="234">
        <f>+K24+L24+M24+N24</f>
        <v>0</v>
      </c>
      <c r="P24" s="232"/>
      <c r="Q24" s="232"/>
      <c r="R24" s="232"/>
      <c r="S24" s="232"/>
      <c r="T24" s="232"/>
      <c r="U24" s="232"/>
      <c r="V24" s="232"/>
      <c r="W24" s="232">
        <f>+O24-Q24-S24-U24-V24</f>
        <v>0</v>
      </c>
      <c r="X24" s="232"/>
      <c r="Y24" s="232"/>
      <c r="Z24" s="233"/>
    </row>
    <row r="25" spans="2:26" ht="11.25">
      <c r="B25" s="231"/>
      <c r="C25" s="232"/>
      <c r="D25" s="232"/>
      <c r="E25" s="232"/>
      <c r="F25" s="232"/>
      <c r="G25" s="232"/>
      <c r="H25" s="232"/>
      <c r="I25" s="232"/>
      <c r="J25" s="232"/>
      <c r="K25" s="234"/>
      <c r="L25" s="234"/>
      <c r="M25" s="234"/>
      <c r="N25" s="234"/>
      <c r="O25" s="234">
        <f>+K25+L25+M25+N25</f>
        <v>0</v>
      </c>
      <c r="P25" s="232"/>
      <c r="Q25" s="232"/>
      <c r="R25" s="232"/>
      <c r="S25" s="232"/>
      <c r="T25" s="232"/>
      <c r="U25" s="232"/>
      <c r="V25" s="232"/>
      <c r="W25" s="232">
        <f>+O25-Q25-S25-U25-V25</f>
        <v>0</v>
      </c>
      <c r="X25" s="232"/>
      <c r="Y25" s="232"/>
      <c r="Z25" s="233"/>
    </row>
    <row r="26" spans="2:26" ht="11.25">
      <c r="B26" s="231"/>
      <c r="C26" s="232"/>
      <c r="D26" s="232"/>
      <c r="E26" s="232"/>
      <c r="F26" s="232"/>
      <c r="G26" s="232"/>
      <c r="H26" s="232"/>
      <c r="I26" s="232"/>
      <c r="J26" s="232"/>
      <c r="K26" s="234"/>
      <c r="L26" s="234"/>
      <c r="M26" s="234"/>
      <c r="N26" s="234"/>
      <c r="O26" s="234">
        <f>+K26+L26+M26+N26</f>
        <v>0</v>
      </c>
      <c r="P26" s="232"/>
      <c r="Q26" s="232"/>
      <c r="R26" s="232"/>
      <c r="S26" s="232"/>
      <c r="T26" s="232"/>
      <c r="U26" s="232"/>
      <c r="V26" s="232"/>
      <c r="W26" s="232">
        <f>+O26-Q26-S26-U26-V26</f>
        <v>0</v>
      </c>
      <c r="X26" s="232"/>
      <c r="Y26" s="232"/>
      <c r="Z26" s="233"/>
    </row>
    <row r="27" spans="2:26" ht="12" thickBot="1">
      <c r="B27" s="751" t="s">
        <v>50</v>
      </c>
      <c r="C27" s="752"/>
      <c r="D27" s="752"/>
      <c r="E27" s="752"/>
      <c r="F27" s="752"/>
      <c r="G27" s="752"/>
      <c r="H27" s="752"/>
      <c r="I27" s="752"/>
      <c r="J27" s="753"/>
      <c r="K27" s="210">
        <f aca="true" t="shared" si="1" ref="K27:V27">SUM(K23:K26)</f>
        <v>0</v>
      </c>
      <c r="L27" s="210">
        <f t="shared" si="1"/>
        <v>0</v>
      </c>
      <c r="M27" s="210">
        <f t="shared" si="1"/>
        <v>0</v>
      </c>
      <c r="N27" s="210">
        <f t="shared" si="1"/>
        <v>0</v>
      </c>
      <c r="O27" s="210">
        <f t="shared" si="1"/>
        <v>0</v>
      </c>
      <c r="P27" s="235">
        <f t="shared" si="1"/>
        <v>0</v>
      </c>
      <c r="Q27" s="235">
        <f t="shared" si="1"/>
        <v>0</v>
      </c>
      <c r="R27" s="235">
        <f t="shared" si="1"/>
        <v>0</v>
      </c>
      <c r="S27" s="235">
        <f t="shared" si="1"/>
        <v>0</v>
      </c>
      <c r="T27" s="235">
        <f t="shared" si="1"/>
        <v>0</v>
      </c>
      <c r="U27" s="235">
        <f t="shared" si="1"/>
        <v>0</v>
      </c>
      <c r="V27" s="235">
        <f t="shared" si="1"/>
        <v>0</v>
      </c>
      <c r="W27" s="235">
        <f>SUM(W23:W26)</f>
        <v>0</v>
      </c>
      <c r="X27" s="235"/>
      <c r="Y27" s="235"/>
      <c r="Z27" s="204"/>
    </row>
    <row r="28" ht="12" thickTop="1"/>
    <row r="29" spans="2:5" ht="11.25">
      <c r="B29" s="215" t="s">
        <v>307</v>
      </c>
      <c r="C29" s="215"/>
      <c r="D29" s="215" t="str">
        <f>+'S-4'!D32</f>
        <v>MCA</v>
      </c>
      <c r="E29" s="340"/>
    </row>
    <row r="30" spans="6:8" ht="12" thickBot="1">
      <c r="F30" s="194" t="str">
        <f>+F19</f>
        <v>CET CODE</v>
      </c>
      <c r="H30" s="371" t="str">
        <f>+H19</f>
        <v>AITS</v>
      </c>
    </row>
    <row r="31" spans="2:26" ht="34.5" customHeight="1" thickTop="1">
      <c r="B31" s="754" t="s">
        <v>232</v>
      </c>
      <c r="C31" s="741" t="s">
        <v>120</v>
      </c>
      <c r="D31" s="741" t="s">
        <v>90</v>
      </c>
      <c r="E31" s="727" t="s">
        <v>235</v>
      </c>
      <c r="F31" s="741" t="s">
        <v>46</v>
      </c>
      <c r="G31" s="741" t="s">
        <v>51</v>
      </c>
      <c r="H31" s="741" t="s">
        <v>52</v>
      </c>
      <c r="I31" s="756" t="s">
        <v>127</v>
      </c>
      <c r="J31" s="741" t="s">
        <v>126</v>
      </c>
      <c r="K31" s="756"/>
      <c r="L31" s="756"/>
      <c r="M31" s="756"/>
      <c r="N31" s="756"/>
      <c r="O31" s="756"/>
      <c r="P31" s="756" t="s">
        <v>134</v>
      </c>
      <c r="Q31" s="756" t="s">
        <v>129</v>
      </c>
      <c r="R31" s="756"/>
      <c r="S31" s="756" t="s">
        <v>130</v>
      </c>
      <c r="T31" s="756"/>
      <c r="U31" s="756" t="str">
        <f>+U20</f>
        <v>TDS</v>
      </c>
      <c r="V31" s="756" t="str">
        <f>+V20</f>
        <v>ANY OTHER DEDUC-TIONS</v>
      </c>
      <c r="W31" s="739" t="s">
        <v>579</v>
      </c>
      <c r="X31" s="741" t="s">
        <v>92</v>
      </c>
      <c r="Y31" s="741"/>
      <c r="Z31" s="742"/>
    </row>
    <row r="32" spans="2:26" ht="26.25" customHeight="1" thickBot="1">
      <c r="B32" s="755"/>
      <c r="C32" s="758"/>
      <c r="D32" s="758"/>
      <c r="E32" s="728"/>
      <c r="F32" s="758"/>
      <c r="G32" s="758"/>
      <c r="H32" s="758"/>
      <c r="I32" s="757"/>
      <c r="J32" s="758"/>
      <c r="K32" s="228" t="s">
        <v>55</v>
      </c>
      <c r="L32" s="228" t="s">
        <v>118</v>
      </c>
      <c r="M32" s="228" t="s">
        <v>117</v>
      </c>
      <c r="N32" s="228" t="s">
        <v>119</v>
      </c>
      <c r="O32" s="228" t="s">
        <v>39</v>
      </c>
      <c r="P32" s="757"/>
      <c r="Q32" s="228" t="str">
        <f>+Q21</f>
        <v>EMPLOYEE</v>
      </c>
      <c r="R32" s="228" t="str">
        <f>+R21</f>
        <v>EMPLOYER</v>
      </c>
      <c r="S32" s="228" t="str">
        <f>+S21</f>
        <v>EMPLOYEE</v>
      </c>
      <c r="T32" s="228" t="str">
        <f>+T21</f>
        <v>EMPLOYER</v>
      </c>
      <c r="U32" s="757"/>
      <c r="V32" s="757"/>
      <c r="W32" s="740"/>
      <c r="X32" s="229" t="s">
        <v>91</v>
      </c>
      <c r="Y32" s="229" t="s">
        <v>94</v>
      </c>
      <c r="Z32" s="230" t="s">
        <v>93</v>
      </c>
    </row>
    <row r="33" spans="2:26" ht="12" thickTop="1">
      <c r="B33" s="231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3"/>
    </row>
    <row r="34" spans="2:26" ht="11.25">
      <c r="B34" s="231"/>
      <c r="C34" s="232"/>
      <c r="D34" s="232"/>
      <c r="E34" s="232"/>
      <c r="F34" s="232"/>
      <c r="G34" s="232"/>
      <c r="H34" s="232"/>
      <c r="I34" s="232"/>
      <c r="J34" s="232"/>
      <c r="K34" s="234">
        <v>0</v>
      </c>
      <c r="L34" s="234">
        <v>0</v>
      </c>
      <c r="M34" s="234">
        <v>0</v>
      </c>
      <c r="N34" s="234">
        <v>0</v>
      </c>
      <c r="O34" s="234">
        <f>+K34+L34+M34+N34</f>
        <v>0</v>
      </c>
      <c r="P34" s="232">
        <v>0</v>
      </c>
      <c r="Q34" s="232"/>
      <c r="R34" s="232"/>
      <c r="S34" s="232"/>
      <c r="T34" s="232"/>
      <c r="U34" s="232"/>
      <c r="V34" s="232"/>
      <c r="W34" s="232">
        <f>+O34-Q34-S34-U34-V34</f>
        <v>0</v>
      </c>
      <c r="X34" s="232"/>
      <c r="Y34" s="232"/>
      <c r="Z34" s="233"/>
    </row>
    <row r="35" spans="2:26" ht="11.25">
      <c r="B35" s="231"/>
      <c r="C35" s="232"/>
      <c r="D35" s="232"/>
      <c r="E35" s="232"/>
      <c r="F35" s="232"/>
      <c r="G35" s="232"/>
      <c r="H35" s="232"/>
      <c r="I35" s="232"/>
      <c r="J35" s="232"/>
      <c r="K35" s="234"/>
      <c r="L35" s="234"/>
      <c r="M35" s="234"/>
      <c r="N35" s="234"/>
      <c r="O35" s="234">
        <f>+K35+L35+M35+N35</f>
        <v>0</v>
      </c>
      <c r="P35" s="232"/>
      <c r="Q35" s="232"/>
      <c r="R35" s="232"/>
      <c r="S35" s="232"/>
      <c r="T35" s="232"/>
      <c r="U35" s="232"/>
      <c r="V35" s="232"/>
      <c r="W35" s="232">
        <f>+O35-Q35-S35-U35-V35</f>
        <v>0</v>
      </c>
      <c r="X35" s="232"/>
      <c r="Y35" s="232"/>
      <c r="Z35" s="233"/>
    </row>
    <row r="36" spans="2:26" ht="11.25">
      <c r="B36" s="231"/>
      <c r="C36" s="232"/>
      <c r="D36" s="232"/>
      <c r="E36" s="232"/>
      <c r="F36" s="232"/>
      <c r="G36" s="232"/>
      <c r="H36" s="232"/>
      <c r="I36" s="232"/>
      <c r="J36" s="232"/>
      <c r="K36" s="234"/>
      <c r="L36" s="234"/>
      <c r="M36" s="234"/>
      <c r="N36" s="234"/>
      <c r="O36" s="234">
        <f>+K36+L36+M36+N36</f>
        <v>0</v>
      </c>
      <c r="P36" s="232"/>
      <c r="Q36" s="232"/>
      <c r="R36" s="232"/>
      <c r="S36" s="232"/>
      <c r="T36" s="232"/>
      <c r="U36" s="232"/>
      <c r="V36" s="232"/>
      <c r="W36" s="232">
        <f>+O36-Q36-S36-U36-V36</f>
        <v>0</v>
      </c>
      <c r="X36" s="232"/>
      <c r="Y36" s="232"/>
      <c r="Z36" s="233"/>
    </row>
    <row r="37" spans="2:26" ht="11.25">
      <c r="B37" s="231"/>
      <c r="C37" s="232"/>
      <c r="D37" s="232"/>
      <c r="E37" s="232"/>
      <c r="F37" s="232"/>
      <c r="G37" s="232"/>
      <c r="H37" s="232"/>
      <c r="I37" s="232"/>
      <c r="J37" s="232"/>
      <c r="K37" s="234"/>
      <c r="L37" s="234"/>
      <c r="M37" s="234"/>
      <c r="N37" s="234"/>
      <c r="O37" s="234">
        <f>+K37+L37+M37+N37</f>
        <v>0</v>
      </c>
      <c r="P37" s="232"/>
      <c r="Q37" s="232"/>
      <c r="R37" s="232"/>
      <c r="S37" s="232"/>
      <c r="T37" s="232"/>
      <c r="U37" s="232"/>
      <c r="V37" s="232"/>
      <c r="W37" s="232">
        <f>+O37-Q37-S37-U37-V37</f>
        <v>0</v>
      </c>
      <c r="X37" s="232"/>
      <c r="Y37" s="232"/>
      <c r="Z37" s="233"/>
    </row>
    <row r="38" spans="2:26" ht="12" thickBot="1">
      <c r="B38" s="751" t="s">
        <v>50</v>
      </c>
      <c r="C38" s="752"/>
      <c r="D38" s="752"/>
      <c r="E38" s="752"/>
      <c r="F38" s="752"/>
      <c r="G38" s="752"/>
      <c r="H38" s="752"/>
      <c r="I38" s="752"/>
      <c r="J38" s="753"/>
      <c r="K38" s="210">
        <f aca="true" t="shared" si="2" ref="K38:V38">SUM(K34:K37)</f>
        <v>0</v>
      </c>
      <c r="L38" s="210">
        <f t="shared" si="2"/>
        <v>0</v>
      </c>
      <c r="M38" s="210">
        <f t="shared" si="2"/>
        <v>0</v>
      </c>
      <c r="N38" s="210">
        <f t="shared" si="2"/>
        <v>0</v>
      </c>
      <c r="O38" s="210">
        <f t="shared" si="2"/>
        <v>0</v>
      </c>
      <c r="P38" s="235">
        <f t="shared" si="2"/>
        <v>0</v>
      </c>
      <c r="Q38" s="235">
        <f t="shared" si="2"/>
        <v>0</v>
      </c>
      <c r="R38" s="235">
        <f t="shared" si="2"/>
        <v>0</v>
      </c>
      <c r="S38" s="235">
        <f t="shared" si="2"/>
        <v>0</v>
      </c>
      <c r="T38" s="235">
        <f t="shared" si="2"/>
        <v>0</v>
      </c>
      <c r="U38" s="235">
        <f t="shared" si="2"/>
        <v>0</v>
      </c>
      <c r="V38" s="235">
        <f t="shared" si="2"/>
        <v>0</v>
      </c>
      <c r="W38" s="235">
        <f>SUM(W34:W37)</f>
        <v>0</v>
      </c>
      <c r="X38" s="235"/>
      <c r="Y38" s="235"/>
      <c r="Z38" s="204"/>
    </row>
    <row r="39" ht="12" thickTop="1"/>
    <row r="40" spans="2:5" ht="11.25">
      <c r="B40" s="215" t="s">
        <v>307</v>
      </c>
      <c r="C40" s="215"/>
      <c r="D40" s="215" t="str">
        <f>+'S-4'!D45</f>
        <v>MBA</v>
      </c>
      <c r="E40" s="433"/>
    </row>
    <row r="41" spans="6:8" ht="12" thickBot="1">
      <c r="F41" s="194" t="str">
        <f>+F30</f>
        <v>CET CODE</v>
      </c>
      <c r="H41" s="371" t="str">
        <f>+H30</f>
        <v>AITS</v>
      </c>
    </row>
    <row r="42" spans="2:26" ht="34.5" customHeight="1" thickTop="1">
      <c r="B42" s="754" t="s">
        <v>232</v>
      </c>
      <c r="C42" s="741" t="s">
        <v>120</v>
      </c>
      <c r="D42" s="741" t="s">
        <v>90</v>
      </c>
      <c r="E42" s="727" t="s">
        <v>235</v>
      </c>
      <c r="F42" s="741" t="s">
        <v>46</v>
      </c>
      <c r="G42" s="741" t="s">
        <v>51</v>
      </c>
      <c r="H42" s="741" t="s">
        <v>52</v>
      </c>
      <c r="I42" s="756" t="s">
        <v>127</v>
      </c>
      <c r="J42" s="741" t="s">
        <v>126</v>
      </c>
      <c r="K42" s="756"/>
      <c r="L42" s="756"/>
      <c r="M42" s="756"/>
      <c r="N42" s="756"/>
      <c r="O42" s="756"/>
      <c r="P42" s="756" t="s">
        <v>134</v>
      </c>
      <c r="Q42" s="756" t="s">
        <v>129</v>
      </c>
      <c r="R42" s="756"/>
      <c r="S42" s="756" t="s">
        <v>130</v>
      </c>
      <c r="T42" s="756"/>
      <c r="U42" s="756" t="str">
        <f>+U31</f>
        <v>TDS</v>
      </c>
      <c r="V42" s="756" t="str">
        <f>+V31</f>
        <v>ANY OTHER DEDUC-TIONS</v>
      </c>
      <c r="W42" s="756" t="str">
        <f>+W31</f>
        <v>NET SALARY Paid</v>
      </c>
      <c r="X42" s="741" t="s">
        <v>92</v>
      </c>
      <c r="Y42" s="741"/>
      <c r="Z42" s="742"/>
    </row>
    <row r="43" spans="2:26" ht="28.5" customHeight="1" thickBot="1">
      <c r="B43" s="755"/>
      <c r="C43" s="758"/>
      <c r="D43" s="758"/>
      <c r="E43" s="728"/>
      <c r="F43" s="758"/>
      <c r="G43" s="758"/>
      <c r="H43" s="758"/>
      <c r="I43" s="757"/>
      <c r="J43" s="758"/>
      <c r="K43" s="228" t="s">
        <v>55</v>
      </c>
      <c r="L43" s="228" t="s">
        <v>118</v>
      </c>
      <c r="M43" s="228" t="s">
        <v>117</v>
      </c>
      <c r="N43" s="228" t="s">
        <v>119</v>
      </c>
      <c r="O43" s="228" t="s">
        <v>39</v>
      </c>
      <c r="P43" s="757"/>
      <c r="Q43" s="228" t="str">
        <f>+Q32</f>
        <v>EMPLOYEE</v>
      </c>
      <c r="R43" s="228" t="str">
        <f>+R32</f>
        <v>EMPLOYER</v>
      </c>
      <c r="S43" s="228" t="str">
        <f>+S32</f>
        <v>EMPLOYEE</v>
      </c>
      <c r="T43" s="228" t="str">
        <f>+T32</f>
        <v>EMPLOYER</v>
      </c>
      <c r="U43" s="757"/>
      <c r="V43" s="757"/>
      <c r="W43" s="757"/>
      <c r="X43" s="229" t="s">
        <v>91</v>
      </c>
      <c r="Y43" s="229" t="s">
        <v>94</v>
      </c>
      <c r="Z43" s="230" t="s">
        <v>93</v>
      </c>
    </row>
    <row r="44" spans="2:26" ht="12" thickTop="1">
      <c r="B44" s="231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3"/>
    </row>
    <row r="45" spans="2:26" ht="11.25">
      <c r="B45" s="231"/>
      <c r="C45" s="232"/>
      <c r="D45" s="232"/>
      <c r="E45" s="232"/>
      <c r="F45" s="232"/>
      <c r="G45" s="232"/>
      <c r="H45" s="232"/>
      <c r="I45" s="232"/>
      <c r="J45" s="232"/>
      <c r="K45" s="234">
        <v>0</v>
      </c>
      <c r="L45" s="234">
        <v>0</v>
      </c>
      <c r="M45" s="234">
        <v>0</v>
      </c>
      <c r="N45" s="234">
        <v>0</v>
      </c>
      <c r="O45" s="234">
        <f>+K45+L45+M45+N45</f>
        <v>0</v>
      </c>
      <c r="P45" s="232">
        <v>0</v>
      </c>
      <c r="Q45" s="232"/>
      <c r="R45" s="232"/>
      <c r="S45" s="232"/>
      <c r="T45" s="232"/>
      <c r="U45" s="232"/>
      <c r="V45" s="232"/>
      <c r="W45" s="232">
        <f>+O45-Q45-S45-U45-V45</f>
        <v>0</v>
      </c>
      <c r="X45" s="232"/>
      <c r="Y45" s="232"/>
      <c r="Z45" s="233"/>
    </row>
    <row r="46" spans="2:26" ht="11.25">
      <c r="B46" s="231"/>
      <c r="C46" s="232"/>
      <c r="D46" s="232"/>
      <c r="E46" s="232"/>
      <c r="F46" s="232"/>
      <c r="G46" s="232"/>
      <c r="H46" s="232"/>
      <c r="I46" s="232"/>
      <c r="J46" s="232"/>
      <c r="K46" s="234"/>
      <c r="L46" s="234"/>
      <c r="M46" s="234"/>
      <c r="N46" s="234"/>
      <c r="O46" s="234">
        <f>+K46+L46+M46+N46</f>
        <v>0</v>
      </c>
      <c r="P46" s="232"/>
      <c r="Q46" s="232"/>
      <c r="R46" s="232"/>
      <c r="S46" s="232"/>
      <c r="T46" s="232"/>
      <c r="U46" s="232"/>
      <c r="V46" s="232"/>
      <c r="W46" s="232">
        <f>+O46-Q46-S46-U46-V46</f>
        <v>0</v>
      </c>
      <c r="X46" s="232"/>
      <c r="Y46" s="232"/>
      <c r="Z46" s="233"/>
    </row>
    <row r="47" spans="2:26" ht="11.25">
      <c r="B47" s="231"/>
      <c r="C47" s="232"/>
      <c r="D47" s="232"/>
      <c r="E47" s="232"/>
      <c r="F47" s="232"/>
      <c r="G47" s="232"/>
      <c r="H47" s="232"/>
      <c r="I47" s="232"/>
      <c r="J47" s="232"/>
      <c r="K47" s="234"/>
      <c r="L47" s="234"/>
      <c r="M47" s="234"/>
      <c r="N47" s="234"/>
      <c r="O47" s="234">
        <f>+K47+L47+M47+N47</f>
        <v>0</v>
      </c>
      <c r="P47" s="232"/>
      <c r="Q47" s="232"/>
      <c r="R47" s="232"/>
      <c r="S47" s="232"/>
      <c r="T47" s="232"/>
      <c r="U47" s="232"/>
      <c r="V47" s="232"/>
      <c r="W47" s="232">
        <f>+O47-Q47-S47-U47-V47</f>
        <v>0</v>
      </c>
      <c r="X47" s="232"/>
      <c r="Y47" s="232"/>
      <c r="Z47" s="233"/>
    </row>
    <row r="48" spans="2:26" ht="11.25">
      <c r="B48" s="231"/>
      <c r="C48" s="232"/>
      <c r="D48" s="232"/>
      <c r="E48" s="232"/>
      <c r="F48" s="232"/>
      <c r="G48" s="232"/>
      <c r="H48" s="232"/>
      <c r="I48" s="232"/>
      <c r="J48" s="232"/>
      <c r="K48" s="234"/>
      <c r="L48" s="234"/>
      <c r="M48" s="234"/>
      <c r="N48" s="234"/>
      <c r="O48" s="234">
        <f>+K48+L48+M48+N48</f>
        <v>0</v>
      </c>
      <c r="P48" s="232"/>
      <c r="Q48" s="232"/>
      <c r="R48" s="232"/>
      <c r="S48" s="232"/>
      <c r="T48" s="232"/>
      <c r="U48" s="232"/>
      <c r="V48" s="232"/>
      <c r="W48" s="232">
        <f>+O48-Q48-S48-U48-V48</f>
        <v>0</v>
      </c>
      <c r="X48" s="232"/>
      <c r="Y48" s="232"/>
      <c r="Z48" s="233"/>
    </row>
    <row r="49" spans="2:26" ht="12" thickBot="1">
      <c r="B49" s="751" t="s">
        <v>50</v>
      </c>
      <c r="C49" s="752"/>
      <c r="D49" s="752"/>
      <c r="E49" s="752"/>
      <c r="F49" s="752"/>
      <c r="G49" s="752"/>
      <c r="H49" s="752"/>
      <c r="I49" s="752"/>
      <c r="J49" s="753"/>
      <c r="K49" s="210">
        <f aca="true" t="shared" si="3" ref="K49:V49">SUM(K45:K48)</f>
        <v>0</v>
      </c>
      <c r="L49" s="210">
        <f t="shared" si="3"/>
        <v>0</v>
      </c>
      <c r="M49" s="210">
        <f t="shared" si="3"/>
        <v>0</v>
      </c>
      <c r="N49" s="210">
        <f t="shared" si="3"/>
        <v>0</v>
      </c>
      <c r="O49" s="210">
        <f t="shared" si="3"/>
        <v>0</v>
      </c>
      <c r="P49" s="235">
        <f t="shared" si="3"/>
        <v>0</v>
      </c>
      <c r="Q49" s="235">
        <f t="shared" si="3"/>
        <v>0</v>
      </c>
      <c r="R49" s="235">
        <f t="shared" si="3"/>
        <v>0</v>
      </c>
      <c r="S49" s="235">
        <f t="shared" si="3"/>
        <v>0</v>
      </c>
      <c r="T49" s="235">
        <f t="shared" si="3"/>
        <v>0</v>
      </c>
      <c r="U49" s="235">
        <f t="shared" si="3"/>
        <v>0</v>
      </c>
      <c r="V49" s="235">
        <f t="shared" si="3"/>
        <v>0</v>
      </c>
      <c r="W49" s="235">
        <f>SUM(W45:W48)</f>
        <v>0</v>
      </c>
      <c r="X49" s="235"/>
      <c r="Y49" s="235"/>
      <c r="Z49" s="204"/>
    </row>
    <row r="50" ht="12" thickTop="1"/>
    <row r="51" spans="2:5" ht="11.25">
      <c r="B51" s="215" t="str">
        <f>+'S-4'!B133</f>
        <v>PROGRAMME:</v>
      </c>
      <c r="C51" s="215"/>
      <c r="D51" s="215" t="str">
        <f>+'S-4'!D58</f>
        <v>OTHERS IF ANY</v>
      </c>
      <c r="E51" s="215"/>
    </row>
    <row r="52" spans="6:8" ht="12" thickBot="1">
      <c r="F52" s="194" t="str">
        <f>+F41</f>
        <v>CET CODE</v>
      </c>
      <c r="H52" s="371" t="str">
        <f>+H41</f>
        <v>AITS</v>
      </c>
    </row>
    <row r="53" spans="2:26" ht="34.5" customHeight="1" thickTop="1">
      <c r="B53" s="754" t="s">
        <v>232</v>
      </c>
      <c r="C53" s="741" t="s">
        <v>120</v>
      </c>
      <c r="D53" s="741" t="s">
        <v>90</v>
      </c>
      <c r="E53" s="727" t="s">
        <v>235</v>
      </c>
      <c r="F53" s="741" t="s">
        <v>46</v>
      </c>
      <c r="G53" s="741" t="s">
        <v>51</v>
      </c>
      <c r="H53" s="741" t="s">
        <v>52</v>
      </c>
      <c r="I53" s="756" t="s">
        <v>127</v>
      </c>
      <c r="J53" s="741" t="s">
        <v>126</v>
      </c>
      <c r="K53" s="756"/>
      <c r="L53" s="756"/>
      <c r="M53" s="756"/>
      <c r="N53" s="756"/>
      <c r="O53" s="756"/>
      <c r="P53" s="756" t="s">
        <v>134</v>
      </c>
      <c r="Q53" s="756" t="s">
        <v>129</v>
      </c>
      <c r="R53" s="756"/>
      <c r="S53" s="756" t="s">
        <v>130</v>
      </c>
      <c r="T53" s="756"/>
      <c r="U53" s="756" t="str">
        <f>+U42</f>
        <v>TDS</v>
      </c>
      <c r="V53" s="756" t="str">
        <f>+V42</f>
        <v>ANY OTHER DEDUC-TIONS</v>
      </c>
      <c r="W53" s="739" t="s">
        <v>579</v>
      </c>
      <c r="X53" s="741" t="s">
        <v>92</v>
      </c>
      <c r="Y53" s="741"/>
      <c r="Z53" s="742"/>
    </row>
    <row r="54" spans="2:26" ht="25.5" customHeight="1" thickBot="1">
      <c r="B54" s="755"/>
      <c r="C54" s="758"/>
      <c r="D54" s="758"/>
      <c r="E54" s="728"/>
      <c r="F54" s="758"/>
      <c r="G54" s="758"/>
      <c r="H54" s="758"/>
      <c r="I54" s="757"/>
      <c r="J54" s="758"/>
      <c r="K54" s="228" t="s">
        <v>55</v>
      </c>
      <c r="L54" s="228" t="s">
        <v>118</v>
      </c>
      <c r="M54" s="228" t="s">
        <v>117</v>
      </c>
      <c r="N54" s="228" t="s">
        <v>119</v>
      </c>
      <c r="O54" s="228" t="s">
        <v>39</v>
      </c>
      <c r="P54" s="757"/>
      <c r="Q54" s="228" t="str">
        <f>+Q43</f>
        <v>EMPLOYEE</v>
      </c>
      <c r="R54" s="228" t="str">
        <f>+R43</f>
        <v>EMPLOYER</v>
      </c>
      <c r="S54" s="228" t="str">
        <f>+S43</f>
        <v>EMPLOYEE</v>
      </c>
      <c r="T54" s="228" t="str">
        <f>+T43</f>
        <v>EMPLOYER</v>
      </c>
      <c r="U54" s="757"/>
      <c r="V54" s="757"/>
      <c r="W54" s="740"/>
      <c r="X54" s="229" t="s">
        <v>91</v>
      </c>
      <c r="Y54" s="229" t="s">
        <v>94</v>
      </c>
      <c r="Z54" s="230" t="s">
        <v>93</v>
      </c>
    </row>
    <row r="55" spans="2:26" ht="12" thickTop="1">
      <c r="B55" s="231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3"/>
    </row>
    <row r="56" spans="2:26" ht="11.25">
      <c r="B56" s="231"/>
      <c r="C56" s="232"/>
      <c r="D56" s="232"/>
      <c r="E56" s="232"/>
      <c r="F56" s="232"/>
      <c r="G56" s="232"/>
      <c r="H56" s="232"/>
      <c r="I56" s="232"/>
      <c r="J56" s="232"/>
      <c r="K56" s="234">
        <v>0</v>
      </c>
      <c r="L56" s="234">
        <v>0</v>
      </c>
      <c r="M56" s="234">
        <v>0</v>
      </c>
      <c r="N56" s="234">
        <v>0</v>
      </c>
      <c r="O56" s="234">
        <f>+K56+L56+M56+N56</f>
        <v>0</v>
      </c>
      <c r="P56" s="232">
        <v>0</v>
      </c>
      <c r="Q56" s="232"/>
      <c r="R56" s="232"/>
      <c r="S56" s="232"/>
      <c r="T56" s="232"/>
      <c r="U56" s="232"/>
      <c r="V56" s="232"/>
      <c r="W56" s="232">
        <f>+O56-Q56-S56-U56-V56</f>
        <v>0</v>
      </c>
      <c r="X56" s="232"/>
      <c r="Y56" s="232"/>
      <c r="Z56" s="233"/>
    </row>
    <row r="57" spans="2:26" ht="11.25">
      <c r="B57" s="231"/>
      <c r="C57" s="232"/>
      <c r="D57" s="232"/>
      <c r="E57" s="232"/>
      <c r="F57" s="232"/>
      <c r="G57" s="232"/>
      <c r="H57" s="232"/>
      <c r="I57" s="232"/>
      <c r="J57" s="232"/>
      <c r="K57" s="234"/>
      <c r="L57" s="234"/>
      <c r="M57" s="234"/>
      <c r="N57" s="234"/>
      <c r="O57" s="234">
        <f>+K57+L57+M57+N57</f>
        <v>0</v>
      </c>
      <c r="P57" s="232"/>
      <c r="Q57" s="232"/>
      <c r="R57" s="232"/>
      <c r="S57" s="232"/>
      <c r="T57" s="232"/>
      <c r="U57" s="232"/>
      <c r="V57" s="232"/>
      <c r="W57" s="232">
        <f>+O57-Q57-S57-U57-V57</f>
        <v>0</v>
      </c>
      <c r="X57" s="232"/>
      <c r="Y57" s="232"/>
      <c r="Z57" s="233"/>
    </row>
    <row r="58" spans="2:26" ht="11.25">
      <c r="B58" s="231"/>
      <c r="C58" s="232"/>
      <c r="D58" s="232"/>
      <c r="E58" s="232"/>
      <c r="F58" s="232"/>
      <c r="G58" s="232"/>
      <c r="H58" s="232"/>
      <c r="I58" s="232"/>
      <c r="J58" s="232"/>
      <c r="K58" s="234"/>
      <c r="L58" s="234"/>
      <c r="M58" s="234"/>
      <c r="N58" s="234"/>
      <c r="O58" s="234">
        <f>+K58+L58+M58+N58</f>
        <v>0</v>
      </c>
      <c r="P58" s="232"/>
      <c r="Q58" s="232"/>
      <c r="R58" s="232"/>
      <c r="S58" s="232"/>
      <c r="T58" s="232"/>
      <c r="U58" s="232"/>
      <c r="V58" s="232"/>
      <c r="W58" s="232">
        <f>+O58-Q58-S58-U58-V58</f>
        <v>0</v>
      </c>
      <c r="X58" s="232"/>
      <c r="Y58" s="232"/>
      <c r="Z58" s="233"/>
    </row>
    <row r="59" spans="2:26" ht="11.25">
      <c r="B59" s="231"/>
      <c r="C59" s="232"/>
      <c r="D59" s="232"/>
      <c r="E59" s="232"/>
      <c r="F59" s="232"/>
      <c r="G59" s="232"/>
      <c r="H59" s="232"/>
      <c r="I59" s="232"/>
      <c r="J59" s="232"/>
      <c r="K59" s="234"/>
      <c r="L59" s="234"/>
      <c r="M59" s="234"/>
      <c r="N59" s="234"/>
      <c r="O59" s="234">
        <f>+K59+L59+M59+N59</f>
        <v>0</v>
      </c>
      <c r="P59" s="232"/>
      <c r="Q59" s="232"/>
      <c r="R59" s="232"/>
      <c r="S59" s="232"/>
      <c r="T59" s="232"/>
      <c r="U59" s="232"/>
      <c r="V59" s="232"/>
      <c r="W59" s="232">
        <f>+O59-Q59-S59-U59-V59</f>
        <v>0</v>
      </c>
      <c r="X59" s="232"/>
      <c r="Y59" s="232"/>
      <c r="Z59" s="233"/>
    </row>
    <row r="60" spans="2:26" ht="12" thickBot="1">
      <c r="B60" s="751" t="s">
        <v>50</v>
      </c>
      <c r="C60" s="752"/>
      <c r="D60" s="752"/>
      <c r="E60" s="752"/>
      <c r="F60" s="752"/>
      <c r="G60" s="752"/>
      <c r="H60" s="752"/>
      <c r="I60" s="752"/>
      <c r="J60" s="753"/>
      <c r="K60" s="210">
        <f aca="true" t="shared" si="4" ref="K60:V60">SUM(K56:K59)</f>
        <v>0</v>
      </c>
      <c r="L60" s="210">
        <f t="shared" si="4"/>
        <v>0</v>
      </c>
      <c r="M60" s="210">
        <f t="shared" si="4"/>
        <v>0</v>
      </c>
      <c r="N60" s="210">
        <f t="shared" si="4"/>
        <v>0</v>
      </c>
      <c r="O60" s="210">
        <f t="shared" si="4"/>
        <v>0</v>
      </c>
      <c r="P60" s="235">
        <f t="shared" si="4"/>
        <v>0</v>
      </c>
      <c r="Q60" s="235">
        <f t="shared" si="4"/>
        <v>0</v>
      </c>
      <c r="R60" s="235">
        <f t="shared" si="4"/>
        <v>0</v>
      </c>
      <c r="S60" s="235">
        <f t="shared" si="4"/>
        <v>0</v>
      </c>
      <c r="T60" s="235">
        <f t="shared" si="4"/>
        <v>0</v>
      </c>
      <c r="U60" s="235">
        <f t="shared" si="4"/>
        <v>0</v>
      </c>
      <c r="V60" s="235">
        <f t="shared" si="4"/>
        <v>0</v>
      </c>
      <c r="W60" s="235">
        <f>SUM(W56:W59)</f>
        <v>0</v>
      </c>
      <c r="X60" s="235"/>
      <c r="Y60" s="235"/>
      <c r="Z60" s="204"/>
    </row>
    <row r="61" ht="12" thickTop="1"/>
    <row r="62" spans="20:23" ht="11.25">
      <c r="T62" s="223" t="s">
        <v>56</v>
      </c>
      <c r="U62" s="223"/>
      <c r="V62" s="223"/>
      <c r="W62" s="223">
        <f>+W60+W49+W38+W27+W16</f>
        <v>2000</v>
      </c>
    </row>
    <row r="63" ht="11.25"/>
    <row r="64" ht="11.25"/>
    <row r="65" ht="11.25"/>
    <row r="66" ht="11.25"/>
    <row r="67" ht="11.25"/>
    <row r="68" ht="11.25"/>
    <row r="69" ht="11.25"/>
    <row r="70" ht="11.25">
      <c r="B70" s="223" t="str">
        <f>+X74</f>
        <v>SCHEDULE -5</v>
      </c>
    </row>
    <row r="71" ht="18">
      <c r="B71" s="216" t="str">
        <f>+B3</f>
        <v>ABC INSTITUTE OF TECHNOLOGY &amp; SCIENCE</v>
      </c>
    </row>
    <row r="72" ht="11.25"/>
    <row r="73" spans="2:26" ht="15">
      <c r="B73" s="759" t="s">
        <v>401</v>
      </c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759"/>
      <c r="N73" s="759"/>
      <c r="O73" s="759"/>
      <c r="P73" s="759"/>
      <c r="Q73" s="759"/>
      <c r="R73" s="759"/>
      <c r="S73" s="759"/>
      <c r="T73" s="759"/>
      <c r="U73" s="759"/>
      <c r="V73" s="759"/>
      <c r="W73" s="759"/>
      <c r="X73" s="759"/>
      <c r="Y73" s="759"/>
      <c r="Z73" s="759"/>
    </row>
    <row r="74" spans="24:26" ht="15">
      <c r="X74" s="738" t="str">
        <f>+X4</f>
        <v>SCHEDULE -5</v>
      </c>
      <c r="Y74" s="738"/>
      <c r="Z74" s="738"/>
    </row>
    <row r="75" spans="2:5" ht="11.25">
      <c r="B75" s="215" t="s">
        <v>307</v>
      </c>
      <c r="C75" s="215"/>
      <c r="D75" s="215" t="str">
        <f>+D7</f>
        <v> B.TECH</v>
      </c>
      <c r="E75" s="340"/>
    </row>
    <row r="76" spans="6:24" ht="12" thickBot="1">
      <c r="F76" s="194" t="str">
        <f>+F8</f>
        <v>CET CODE</v>
      </c>
      <c r="H76" s="371" t="str">
        <f>+H8</f>
        <v>AITS</v>
      </c>
      <c r="X76" s="223" t="str">
        <f>+Y7</f>
        <v>AMOUNT IN RUPEES</v>
      </c>
    </row>
    <row r="77" spans="2:26" ht="34.5" customHeight="1" thickTop="1">
      <c r="B77" s="754" t="s">
        <v>232</v>
      </c>
      <c r="C77" s="741" t="s">
        <v>120</v>
      </c>
      <c r="D77" s="741" t="s">
        <v>90</v>
      </c>
      <c r="E77" s="727" t="s">
        <v>235</v>
      </c>
      <c r="F77" s="741" t="s">
        <v>46</v>
      </c>
      <c r="G77" s="741" t="s">
        <v>51</v>
      </c>
      <c r="H77" s="741" t="s">
        <v>52</v>
      </c>
      <c r="I77" s="756" t="s">
        <v>127</v>
      </c>
      <c r="J77" s="741" t="s">
        <v>126</v>
      </c>
      <c r="K77" s="756"/>
      <c r="L77" s="756"/>
      <c r="M77" s="756"/>
      <c r="N77" s="756"/>
      <c r="O77" s="756"/>
      <c r="P77" s="756" t="s">
        <v>134</v>
      </c>
      <c r="Q77" s="756" t="s">
        <v>129</v>
      </c>
      <c r="R77" s="756"/>
      <c r="S77" s="756" t="s">
        <v>130</v>
      </c>
      <c r="T77" s="756"/>
      <c r="U77" s="756" t="str">
        <f>+U53</f>
        <v>TDS</v>
      </c>
      <c r="V77" s="756" t="str">
        <f>+V53</f>
        <v>ANY OTHER DEDUC-TIONS</v>
      </c>
      <c r="W77" s="739" t="s">
        <v>579</v>
      </c>
      <c r="X77" s="741" t="s">
        <v>92</v>
      </c>
      <c r="Y77" s="741"/>
      <c r="Z77" s="742"/>
    </row>
    <row r="78" spans="2:26" ht="27" customHeight="1" thickBot="1">
      <c r="B78" s="755"/>
      <c r="C78" s="758"/>
      <c r="D78" s="758"/>
      <c r="E78" s="728"/>
      <c r="F78" s="758"/>
      <c r="G78" s="758"/>
      <c r="H78" s="758"/>
      <c r="I78" s="757"/>
      <c r="J78" s="758"/>
      <c r="K78" s="228" t="s">
        <v>55</v>
      </c>
      <c r="L78" s="228" t="s">
        <v>118</v>
      </c>
      <c r="M78" s="228" t="s">
        <v>117</v>
      </c>
      <c r="N78" s="228" t="s">
        <v>119</v>
      </c>
      <c r="O78" s="228" t="s">
        <v>39</v>
      </c>
      <c r="P78" s="757"/>
      <c r="Q78" s="228" t="str">
        <f>+Q54</f>
        <v>EMPLOYEE</v>
      </c>
      <c r="R78" s="228" t="str">
        <f>+R54</f>
        <v>EMPLOYER</v>
      </c>
      <c r="S78" s="228" t="str">
        <f>+S54</f>
        <v>EMPLOYEE</v>
      </c>
      <c r="T78" s="228" t="str">
        <f>+T54</f>
        <v>EMPLOYER</v>
      </c>
      <c r="U78" s="757"/>
      <c r="V78" s="757"/>
      <c r="W78" s="740"/>
      <c r="X78" s="229" t="s">
        <v>91</v>
      </c>
      <c r="Y78" s="229" t="s">
        <v>94</v>
      </c>
      <c r="Z78" s="230" t="s">
        <v>93</v>
      </c>
    </row>
    <row r="79" spans="2:26" ht="12" thickTop="1">
      <c r="B79" s="231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3"/>
    </row>
    <row r="80" spans="2:26" ht="11.25">
      <c r="B80" s="231"/>
      <c r="C80" s="232"/>
      <c r="D80" s="232"/>
      <c r="E80" s="232"/>
      <c r="F80" s="232"/>
      <c r="G80" s="232"/>
      <c r="H80" s="232"/>
      <c r="I80" s="232"/>
      <c r="J80" s="232"/>
      <c r="K80" s="234">
        <v>45000</v>
      </c>
      <c r="L80" s="234">
        <v>0</v>
      </c>
      <c r="M80" s="234">
        <v>0</v>
      </c>
      <c r="N80" s="234">
        <v>0</v>
      </c>
      <c r="O80" s="234">
        <f>+K80+L80+M80+N80</f>
        <v>45000</v>
      </c>
      <c r="P80" s="232">
        <v>100000</v>
      </c>
      <c r="Q80" s="232"/>
      <c r="R80" s="232"/>
      <c r="S80" s="232"/>
      <c r="T80" s="232"/>
      <c r="U80" s="232"/>
      <c r="V80" s="232"/>
      <c r="W80" s="232">
        <f>+O80-Q80-S80-U80-V80</f>
        <v>45000</v>
      </c>
      <c r="X80" s="232"/>
      <c r="Y80" s="232"/>
      <c r="Z80" s="233"/>
    </row>
    <row r="81" spans="2:26" ht="11.25">
      <c r="B81" s="231"/>
      <c r="C81" s="232"/>
      <c r="D81" s="232"/>
      <c r="E81" s="232"/>
      <c r="F81" s="232"/>
      <c r="G81" s="232"/>
      <c r="H81" s="232"/>
      <c r="I81" s="232"/>
      <c r="J81" s="232"/>
      <c r="K81" s="234"/>
      <c r="L81" s="234"/>
      <c r="M81" s="234"/>
      <c r="N81" s="234"/>
      <c r="O81" s="234">
        <f>+K81+L81+M81+N81</f>
        <v>0</v>
      </c>
      <c r="P81" s="232"/>
      <c r="Q81" s="232"/>
      <c r="R81" s="232"/>
      <c r="S81" s="232"/>
      <c r="T81" s="232"/>
      <c r="U81" s="232"/>
      <c r="V81" s="232"/>
      <c r="W81" s="232">
        <f>+O81-Q81-S81-U81-V81</f>
        <v>0</v>
      </c>
      <c r="X81" s="232"/>
      <c r="Y81" s="232"/>
      <c r="Z81" s="233"/>
    </row>
    <row r="82" spans="2:26" ht="11.25">
      <c r="B82" s="231"/>
      <c r="C82" s="232"/>
      <c r="D82" s="232"/>
      <c r="E82" s="232"/>
      <c r="F82" s="232"/>
      <c r="G82" s="232"/>
      <c r="H82" s="232"/>
      <c r="I82" s="232"/>
      <c r="J82" s="232"/>
      <c r="K82" s="234"/>
      <c r="L82" s="234"/>
      <c r="M82" s="234"/>
      <c r="N82" s="234"/>
      <c r="O82" s="234">
        <f>+K82+L82+M82+N82</f>
        <v>0</v>
      </c>
      <c r="P82" s="232"/>
      <c r="Q82" s="232"/>
      <c r="R82" s="232"/>
      <c r="S82" s="232"/>
      <c r="T82" s="232"/>
      <c r="U82" s="232"/>
      <c r="V82" s="232"/>
      <c r="W82" s="232">
        <f>+O82-Q82-S82-U82-V82</f>
        <v>0</v>
      </c>
      <c r="X82" s="232"/>
      <c r="Y82" s="232"/>
      <c r="Z82" s="233"/>
    </row>
    <row r="83" spans="2:26" ht="11.25">
      <c r="B83" s="231"/>
      <c r="C83" s="232"/>
      <c r="D83" s="232"/>
      <c r="E83" s="232"/>
      <c r="F83" s="232"/>
      <c r="G83" s="232"/>
      <c r="H83" s="232"/>
      <c r="I83" s="232"/>
      <c r="J83" s="232"/>
      <c r="K83" s="234"/>
      <c r="L83" s="234"/>
      <c r="M83" s="234"/>
      <c r="N83" s="234"/>
      <c r="O83" s="234">
        <f>+K83+L83+M83+N83</f>
        <v>0</v>
      </c>
      <c r="P83" s="232"/>
      <c r="Q83" s="232"/>
      <c r="R83" s="232"/>
      <c r="S83" s="232"/>
      <c r="T83" s="232"/>
      <c r="U83" s="232"/>
      <c r="V83" s="232"/>
      <c r="W83" s="232">
        <f>+O83-Q83-S83-U83-V83</f>
        <v>0</v>
      </c>
      <c r="X83" s="232"/>
      <c r="Y83" s="232"/>
      <c r="Z83" s="233"/>
    </row>
    <row r="84" spans="2:26" ht="12" thickBot="1">
      <c r="B84" s="751" t="s">
        <v>50</v>
      </c>
      <c r="C84" s="752"/>
      <c r="D84" s="752"/>
      <c r="E84" s="752"/>
      <c r="F84" s="752"/>
      <c r="G84" s="752"/>
      <c r="H84" s="752"/>
      <c r="I84" s="752"/>
      <c r="J84" s="753"/>
      <c r="K84" s="210">
        <f aca="true" t="shared" si="5" ref="K84:V84">SUM(K80:K83)</f>
        <v>45000</v>
      </c>
      <c r="L84" s="210">
        <f t="shared" si="5"/>
        <v>0</v>
      </c>
      <c r="M84" s="210">
        <f t="shared" si="5"/>
        <v>0</v>
      </c>
      <c r="N84" s="210">
        <f t="shared" si="5"/>
        <v>0</v>
      </c>
      <c r="O84" s="210">
        <f t="shared" si="5"/>
        <v>45000</v>
      </c>
      <c r="P84" s="235">
        <f t="shared" si="5"/>
        <v>100000</v>
      </c>
      <c r="Q84" s="235">
        <f t="shared" si="5"/>
        <v>0</v>
      </c>
      <c r="R84" s="235">
        <f t="shared" si="5"/>
        <v>0</v>
      </c>
      <c r="S84" s="235">
        <f t="shared" si="5"/>
        <v>0</v>
      </c>
      <c r="T84" s="235">
        <f t="shared" si="5"/>
        <v>0</v>
      </c>
      <c r="U84" s="235">
        <f t="shared" si="5"/>
        <v>0</v>
      </c>
      <c r="V84" s="235">
        <f t="shared" si="5"/>
        <v>0</v>
      </c>
      <c r="W84" s="235">
        <f>SUM(W80:W83)</f>
        <v>45000</v>
      </c>
      <c r="X84" s="235"/>
      <c r="Y84" s="235"/>
      <c r="Z84" s="204"/>
    </row>
    <row r="85" spans="2:26" ht="12" thickTop="1"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</row>
    <row r="86" spans="2:5" ht="11.25">
      <c r="B86" s="215" t="s">
        <v>307</v>
      </c>
      <c r="C86" s="215"/>
      <c r="D86" s="215" t="str">
        <f>+D18</f>
        <v> M.TECH</v>
      </c>
      <c r="E86" s="433"/>
    </row>
    <row r="87" spans="6:8" ht="12" thickBot="1">
      <c r="F87" s="194" t="str">
        <f>+F76</f>
        <v>CET CODE</v>
      </c>
      <c r="H87" s="371" t="str">
        <f>+H76</f>
        <v>AITS</v>
      </c>
    </row>
    <row r="88" spans="2:26" ht="34.5" customHeight="1" thickTop="1">
      <c r="B88" s="754" t="s">
        <v>232</v>
      </c>
      <c r="C88" s="741" t="s">
        <v>120</v>
      </c>
      <c r="D88" s="741" t="s">
        <v>90</v>
      </c>
      <c r="E88" s="727" t="s">
        <v>235</v>
      </c>
      <c r="F88" s="741" t="s">
        <v>46</v>
      </c>
      <c r="G88" s="741" t="s">
        <v>51</v>
      </c>
      <c r="H88" s="741" t="s">
        <v>52</v>
      </c>
      <c r="I88" s="756" t="s">
        <v>127</v>
      </c>
      <c r="J88" s="741" t="s">
        <v>126</v>
      </c>
      <c r="K88" s="756"/>
      <c r="L88" s="756"/>
      <c r="M88" s="756"/>
      <c r="N88" s="756"/>
      <c r="O88" s="756"/>
      <c r="P88" s="756" t="s">
        <v>134</v>
      </c>
      <c r="Q88" s="756" t="s">
        <v>129</v>
      </c>
      <c r="R88" s="756"/>
      <c r="S88" s="756" t="s">
        <v>130</v>
      </c>
      <c r="T88" s="756"/>
      <c r="U88" s="756" t="str">
        <f>+U77</f>
        <v>TDS</v>
      </c>
      <c r="V88" s="756" t="str">
        <f>+V77</f>
        <v>ANY OTHER DEDUC-TIONS</v>
      </c>
      <c r="W88" s="739" t="s">
        <v>579</v>
      </c>
      <c r="X88" s="741" t="s">
        <v>92</v>
      </c>
      <c r="Y88" s="741"/>
      <c r="Z88" s="742"/>
    </row>
    <row r="89" spans="2:26" ht="25.5" customHeight="1" thickBot="1">
      <c r="B89" s="755"/>
      <c r="C89" s="758"/>
      <c r="D89" s="758"/>
      <c r="E89" s="728"/>
      <c r="F89" s="758"/>
      <c r="G89" s="758"/>
      <c r="H89" s="758"/>
      <c r="I89" s="757"/>
      <c r="J89" s="758"/>
      <c r="K89" s="228" t="s">
        <v>55</v>
      </c>
      <c r="L89" s="228" t="s">
        <v>118</v>
      </c>
      <c r="M89" s="228" t="s">
        <v>117</v>
      </c>
      <c r="N89" s="228" t="s">
        <v>119</v>
      </c>
      <c r="O89" s="228" t="s">
        <v>39</v>
      </c>
      <c r="P89" s="757"/>
      <c r="Q89" s="228" t="str">
        <f>+Q78</f>
        <v>EMPLOYEE</v>
      </c>
      <c r="R89" s="228" t="str">
        <f>+R78</f>
        <v>EMPLOYER</v>
      </c>
      <c r="S89" s="228" t="str">
        <f>+S78</f>
        <v>EMPLOYEE</v>
      </c>
      <c r="T89" s="228" t="str">
        <f>+T78</f>
        <v>EMPLOYER</v>
      </c>
      <c r="U89" s="757"/>
      <c r="V89" s="757"/>
      <c r="W89" s="740"/>
      <c r="X89" s="229" t="s">
        <v>91</v>
      </c>
      <c r="Y89" s="229" t="s">
        <v>94</v>
      </c>
      <c r="Z89" s="230" t="s">
        <v>93</v>
      </c>
    </row>
    <row r="90" spans="2:26" ht="12" thickTop="1">
      <c r="B90" s="231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3"/>
    </row>
    <row r="91" spans="2:26" ht="11.25">
      <c r="B91" s="231"/>
      <c r="C91" s="232"/>
      <c r="D91" s="232"/>
      <c r="E91" s="232"/>
      <c r="F91" s="232"/>
      <c r="G91" s="232"/>
      <c r="H91" s="232"/>
      <c r="I91" s="232"/>
      <c r="J91" s="232"/>
      <c r="K91" s="234">
        <v>15000</v>
      </c>
      <c r="L91" s="234">
        <v>0</v>
      </c>
      <c r="M91" s="234">
        <v>0</v>
      </c>
      <c r="N91" s="234">
        <v>0</v>
      </c>
      <c r="O91" s="234">
        <f>+K91+L91+M91+N91</f>
        <v>15000</v>
      </c>
      <c r="P91" s="232">
        <v>75000</v>
      </c>
      <c r="Q91" s="232"/>
      <c r="R91" s="232"/>
      <c r="S91" s="232"/>
      <c r="T91" s="232"/>
      <c r="U91" s="232"/>
      <c r="V91" s="232"/>
      <c r="W91" s="232">
        <f>+O91-Q91-S91-U91-V91</f>
        <v>15000</v>
      </c>
      <c r="X91" s="232"/>
      <c r="Y91" s="232"/>
      <c r="Z91" s="233"/>
    </row>
    <row r="92" spans="2:26" ht="11.25">
      <c r="B92" s="231"/>
      <c r="C92" s="232"/>
      <c r="D92" s="232"/>
      <c r="E92" s="232"/>
      <c r="F92" s="232"/>
      <c r="G92" s="232"/>
      <c r="H92" s="232"/>
      <c r="I92" s="232"/>
      <c r="J92" s="232"/>
      <c r="K92" s="234"/>
      <c r="L92" s="234"/>
      <c r="M92" s="234"/>
      <c r="N92" s="234"/>
      <c r="O92" s="234">
        <f>+K92+L92+M92+N92</f>
        <v>0</v>
      </c>
      <c r="P92" s="232"/>
      <c r="Q92" s="232"/>
      <c r="R92" s="232"/>
      <c r="S92" s="232"/>
      <c r="T92" s="232"/>
      <c r="U92" s="232"/>
      <c r="V92" s="232"/>
      <c r="W92" s="232">
        <f>+O92-Q92-S92-U92-V92</f>
        <v>0</v>
      </c>
      <c r="X92" s="232"/>
      <c r="Y92" s="232"/>
      <c r="Z92" s="233"/>
    </row>
    <row r="93" spans="2:26" ht="11.25">
      <c r="B93" s="231"/>
      <c r="C93" s="232"/>
      <c r="D93" s="232"/>
      <c r="E93" s="232"/>
      <c r="F93" s="232"/>
      <c r="G93" s="232"/>
      <c r="H93" s="232"/>
      <c r="I93" s="232"/>
      <c r="J93" s="232"/>
      <c r="K93" s="234"/>
      <c r="L93" s="234"/>
      <c r="M93" s="234"/>
      <c r="N93" s="234"/>
      <c r="O93" s="234">
        <f>+K93+L93+M93+N93</f>
        <v>0</v>
      </c>
      <c r="P93" s="232"/>
      <c r="Q93" s="232"/>
      <c r="R93" s="232"/>
      <c r="S93" s="232"/>
      <c r="T93" s="232"/>
      <c r="U93" s="232"/>
      <c r="V93" s="232"/>
      <c r="W93" s="232">
        <f>+O93-Q93-S93-U93-V93</f>
        <v>0</v>
      </c>
      <c r="X93" s="232"/>
      <c r="Y93" s="232"/>
      <c r="Z93" s="233"/>
    </row>
    <row r="94" spans="2:26" ht="11.25">
      <c r="B94" s="231"/>
      <c r="C94" s="232"/>
      <c r="D94" s="232"/>
      <c r="E94" s="232"/>
      <c r="F94" s="232"/>
      <c r="G94" s="232"/>
      <c r="H94" s="232"/>
      <c r="I94" s="232"/>
      <c r="J94" s="232"/>
      <c r="K94" s="234"/>
      <c r="L94" s="234"/>
      <c r="M94" s="234"/>
      <c r="N94" s="234"/>
      <c r="O94" s="234">
        <f>+K94+L94+M94+N94</f>
        <v>0</v>
      </c>
      <c r="P94" s="232"/>
      <c r="Q94" s="232"/>
      <c r="R94" s="232"/>
      <c r="S94" s="232"/>
      <c r="T94" s="232"/>
      <c r="U94" s="232"/>
      <c r="V94" s="232"/>
      <c r="W94" s="232">
        <f>+O94-Q94-S94-U94-V94</f>
        <v>0</v>
      </c>
      <c r="X94" s="232"/>
      <c r="Y94" s="232"/>
      <c r="Z94" s="233"/>
    </row>
    <row r="95" spans="2:26" ht="12" thickBot="1">
      <c r="B95" s="751" t="s">
        <v>50</v>
      </c>
      <c r="C95" s="752"/>
      <c r="D95" s="752"/>
      <c r="E95" s="752"/>
      <c r="F95" s="752"/>
      <c r="G95" s="752"/>
      <c r="H95" s="752"/>
      <c r="I95" s="752"/>
      <c r="J95" s="753"/>
      <c r="K95" s="210">
        <f aca="true" t="shared" si="6" ref="K95:V95">SUM(K91:K94)</f>
        <v>15000</v>
      </c>
      <c r="L95" s="210">
        <f t="shared" si="6"/>
        <v>0</v>
      </c>
      <c r="M95" s="210">
        <f t="shared" si="6"/>
        <v>0</v>
      </c>
      <c r="N95" s="210">
        <f t="shared" si="6"/>
        <v>0</v>
      </c>
      <c r="O95" s="210">
        <f t="shared" si="6"/>
        <v>15000</v>
      </c>
      <c r="P95" s="235">
        <f t="shared" si="6"/>
        <v>75000</v>
      </c>
      <c r="Q95" s="235">
        <f t="shared" si="6"/>
        <v>0</v>
      </c>
      <c r="R95" s="235">
        <f t="shared" si="6"/>
        <v>0</v>
      </c>
      <c r="S95" s="235">
        <f t="shared" si="6"/>
        <v>0</v>
      </c>
      <c r="T95" s="235">
        <f t="shared" si="6"/>
        <v>0</v>
      </c>
      <c r="U95" s="235">
        <f t="shared" si="6"/>
        <v>0</v>
      </c>
      <c r="V95" s="235">
        <f t="shared" si="6"/>
        <v>0</v>
      </c>
      <c r="W95" s="235">
        <f>SUM(W91:W94)</f>
        <v>15000</v>
      </c>
      <c r="X95" s="235"/>
      <c r="Y95" s="235"/>
      <c r="Z95" s="204"/>
    </row>
    <row r="96" ht="12" thickTop="1"/>
    <row r="97" spans="2:5" ht="11.25">
      <c r="B97" s="215" t="s">
        <v>307</v>
      </c>
      <c r="C97" s="215"/>
      <c r="D97" s="215" t="str">
        <f>+D29</f>
        <v>MCA</v>
      </c>
      <c r="E97" s="433"/>
    </row>
    <row r="98" spans="6:8" ht="12" thickBot="1">
      <c r="F98" s="194" t="str">
        <f>+F87</f>
        <v>CET CODE</v>
      </c>
      <c r="H98" s="371" t="str">
        <f>+H87</f>
        <v>AITS</v>
      </c>
    </row>
    <row r="99" spans="2:26" ht="34.5" customHeight="1" thickTop="1">
      <c r="B99" s="754" t="s">
        <v>232</v>
      </c>
      <c r="C99" s="741" t="s">
        <v>120</v>
      </c>
      <c r="D99" s="741" t="s">
        <v>90</v>
      </c>
      <c r="E99" s="727" t="s">
        <v>235</v>
      </c>
      <c r="F99" s="741" t="s">
        <v>46</v>
      </c>
      <c r="G99" s="741" t="s">
        <v>51</v>
      </c>
      <c r="H99" s="741" t="s">
        <v>52</v>
      </c>
      <c r="I99" s="756" t="s">
        <v>127</v>
      </c>
      <c r="J99" s="741" t="s">
        <v>126</v>
      </c>
      <c r="K99" s="756"/>
      <c r="L99" s="756"/>
      <c r="M99" s="756"/>
      <c r="N99" s="756"/>
      <c r="O99" s="756"/>
      <c r="P99" s="756" t="s">
        <v>134</v>
      </c>
      <c r="Q99" s="756" t="s">
        <v>129</v>
      </c>
      <c r="R99" s="756"/>
      <c r="S99" s="756" t="s">
        <v>130</v>
      </c>
      <c r="T99" s="756"/>
      <c r="U99" s="756" t="str">
        <f>+U88</f>
        <v>TDS</v>
      </c>
      <c r="V99" s="756" t="str">
        <f>+V88</f>
        <v>ANY OTHER DEDUC-TIONS</v>
      </c>
      <c r="W99" s="756" t="str">
        <f>+W88</f>
        <v>NET SALARY Paid</v>
      </c>
      <c r="X99" s="741" t="s">
        <v>92</v>
      </c>
      <c r="Y99" s="741"/>
      <c r="Z99" s="742"/>
    </row>
    <row r="100" spans="2:26" ht="24" customHeight="1" thickBot="1">
      <c r="B100" s="755"/>
      <c r="C100" s="758"/>
      <c r="D100" s="758"/>
      <c r="E100" s="728"/>
      <c r="F100" s="758"/>
      <c r="G100" s="758"/>
      <c r="H100" s="758"/>
      <c r="I100" s="757"/>
      <c r="J100" s="758"/>
      <c r="K100" s="228" t="s">
        <v>55</v>
      </c>
      <c r="L100" s="228" t="s">
        <v>118</v>
      </c>
      <c r="M100" s="228" t="s">
        <v>117</v>
      </c>
      <c r="N100" s="228" t="s">
        <v>119</v>
      </c>
      <c r="O100" s="228" t="s">
        <v>39</v>
      </c>
      <c r="P100" s="757"/>
      <c r="Q100" s="228" t="str">
        <f>+Q89</f>
        <v>EMPLOYEE</v>
      </c>
      <c r="R100" s="228" t="str">
        <f>+R89</f>
        <v>EMPLOYER</v>
      </c>
      <c r="S100" s="228" t="str">
        <f>+S89</f>
        <v>EMPLOYEE</v>
      </c>
      <c r="T100" s="228" t="str">
        <f>+T89</f>
        <v>EMPLOYER</v>
      </c>
      <c r="U100" s="757"/>
      <c r="V100" s="757"/>
      <c r="W100" s="757"/>
      <c r="X100" s="229" t="s">
        <v>91</v>
      </c>
      <c r="Y100" s="229" t="s">
        <v>94</v>
      </c>
      <c r="Z100" s="230" t="s">
        <v>93</v>
      </c>
    </row>
    <row r="101" spans="2:26" ht="12" thickTop="1">
      <c r="B101" s="231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3"/>
    </row>
    <row r="102" spans="2:26" ht="11.25">
      <c r="B102" s="231"/>
      <c r="C102" s="232"/>
      <c r="D102" s="232"/>
      <c r="E102" s="232"/>
      <c r="F102" s="232"/>
      <c r="G102" s="232"/>
      <c r="H102" s="232"/>
      <c r="I102" s="232"/>
      <c r="J102" s="232"/>
      <c r="K102" s="234">
        <v>50000</v>
      </c>
      <c r="L102" s="234">
        <v>0</v>
      </c>
      <c r="M102" s="234">
        <v>0</v>
      </c>
      <c r="N102" s="234">
        <v>0</v>
      </c>
      <c r="O102" s="234">
        <f>+K102+L102+M102+N102</f>
        <v>50000</v>
      </c>
      <c r="P102" s="232">
        <v>50000</v>
      </c>
      <c r="Q102" s="232"/>
      <c r="R102" s="232"/>
      <c r="S102" s="232"/>
      <c r="T102" s="232"/>
      <c r="U102" s="232"/>
      <c r="V102" s="232"/>
      <c r="W102" s="232">
        <f>+O102-Q102-S102-U102-V102</f>
        <v>50000</v>
      </c>
      <c r="X102" s="232"/>
      <c r="Y102" s="232"/>
      <c r="Z102" s="233"/>
    </row>
    <row r="103" spans="2:26" ht="11.25">
      <c r="B103" s="231"/>
      <c r="C103" s="232"/>
      <c r="D103" s="232"/>
      <c r="E103" s="232"/>
      <c r="F103" s="232"/>
      <c r="G103" s="232"/>
      <c r="H103" s="232"/>
      <c r="I103" s="232"/>
      <c r="J103" s="232"/>
      <c r="K103" s="234"/>
      <c r="L103" s="234"/>
      <c r="M103" s="234"/>
      <c r="N103" s="234"/>
      <c r="O103" s="234">
        <f>+K103+L103+M103+N103</f>
        <v>0</v>
      </c>
      <c r="P103" s="232"/>
      <c r="Q103" s="232"/>
      <c r="R103" s="232"/>
      <c r="S103" s="232"/>
      <c r="T103" s="232"/>
      <c r="U103" s="232"/>
      <c r="V103" s="232"/>
      <c r="W103" s="232">
        <f>+O103-Q103-S103-U103-V103</f>
        <v>0</v>
      </c>
      <c r="X103" s="232"/>
      <c r="Y103" s="232"/>
      <c r="Z103" s="233"/>
    </row>
    <row r="104" spans="2:26" ht="11.25">
      <c r="B104" s="231"/>
      <c r="C104" s="232"/>
      <c r="D104" s="232"/>
      <c r="E104" s="232"/>
      <c r="F104" s="232"/>
      <c r="G104" s="232"/>
      <c r="H104" s="232"/>
      <c r="I104" s="232"/>
      <c r="J104" s="232"/>
      <c r="K104" s="234"/>
      <c r="L104" s="234"/>
      <c r="M104" s="234"/>
      <c r="N104" s="234"/>
      <c r="O104" s="234">
        <f>+K104+L104+M104+N104</f>
        <v>0</v>
      </c>
      <c r="P104" s="232"/>
      <c r="Q104" s="232"/>
      <c r="R104" s="232"/>
      <c r="S104" s="232"/>
      <c r="T104" s="232"/>
      <c r="U104" s="232"/>
      <c r="V104" s="232"/>
      <c r="W104" s="232">
        <f>+O104-Q104-S104-U104-V104</f>
        <v>0</v>
      </c>
      <c r="X104" s="232"/>
      <c r="Y104" s="232"/>
      <c r="Z104" s="233"/>
    </row>
    <row r="105" spans="2:26" ht="11.25">
      <c r="B105" s="231"/>
      <c r="C105" s="232"/>
      <c r="D105" s="232"/>
      <c r="E105" s="232"/>
      <c r="F105" s="232"/>
      <c r="G105" s="232"/>
      <c r="H105" s="232"/>
      <c r="I105" s="232"/>
      <c r="J105" s="232"/>
      <c r="K105" s="234"/>
      <c r="L105" s="234"/>
      <c r="M105" s="234"/>
      <c r="N105" s="234"/>
      <c r="O105" s="234">
        <f>+K105+L105+M105+N105</f>
        <v>0</v>
      </c>
      <c r="P105" s="232"/>
      <c r="Q105" s="232"/>
      <c r="R105" s="232"/>
      <c r="S105" s="232"/>
      <c r="T105" s="232"/>
      <c r="U105" s="232"/>
      <c r="V105" s="232"/>
      <c r="W105" s="232">
        <f>+O105-Q105-S105-U105-V105</f>
        <v>0</v>
      </c>
      <c r="X105" s="232"/>
      <c r="Y105" s="232"/>
      <c r="Z105" s="233"/>
    </row>
    <row r="106" spans="2:26" ht="12" thickBot="1">
      <c r="B106" s="751" t="s">
        <v>50</v>
      </c>
      <c r="C106" s="752"/>
      <c r="D106" s="752"/>
      <c r="E106" s="752"/>
      <c r="F106" s="752"/>
      <c r="G106" s="752"/>
      <c r="H106" s="752"/>
      <c r="I106" s="752"/>
      <c r="J106" s="753"/>
      <c r="K106" s="210">
        <f aca="true" t="shared" si="7" ref="K106:V106">SUM(K102:K105)</f>
        <v>50000</v>
      </c>
      <c r="L106" s="210">
        <f t="shared" si="7"/>
        <v>0</v>
      </c>
      <c r="M106" s="210">
        <f t="shared" si="7"/>
        <v>0</v>
      </c>
      <c r="N106" s="210">
        <f t="shared" si="7"/>
        <v>0</v>
      </c>
      <c r="O106" s="210">
        <f t="shared" si="7"/>
        <v>50000</v>
      </c>
      <c r="P106" s="235">
        <f t="shared" si="7"/>
        <v>50000</v>
      </c>
      <c r="Q106" s="235">
        <f t="shared" si="7"/>
        <v>0</v>
      </c>
      <c r="R106" s="235">
        <f t="shared" si="7"/>
        <v>0</v>
      </c>
      <c r="S106" s="235">
        <f t="shared" si="7"/>
        <v>0</v>
      </c>
      <c r="T106" s="235">
        <f t="shared" si="7"/>
        <v>0</v>
      </c>
      <c r="U106" s="235">
        <f t="shared" si="7"/>
        <v>0</v>
      </c>
      <c r="V106" s="235">
        <f t="shared" si="7"/>
        <v>0</v>
      </c>
      <c r="W106" s="235">
        <f>SUM(W102:W105)</f>
        <v>50000</v>
      </c>
      <c r="X106" s="235"/>
      <c r="Y106" s="235"/>
      <c r="Z106" s="204"/>
    </row>
    <row r="107" ht="12" thickTop="1"/>
    <row r="108" spans="2:5" ht="11.25">
      <c r="B108" s="215" t="s">
        <v>307</v>
      </c>
      <c r="C108" s="215"/>
      <c r="D108" s="215" t="str">
        <f>+D40</f>
        <v>MBA</v>
      </c>
      <c r="E108" s="433"/>
    </row>
    <row r="109" spans="6:8" ht="12" thickBot="1">
      <c r="F109" s="194" t="str">
        <f>+F98</f>
        <v>CET CODE</v>
      </c>
      <c r="H109" s="371" t="str">
        <f>+H98</f>
        <v>AITS</v>
      </c>
    </row>
    <row r="110" spans="2:26" ht="34.5" customHeight="1" thickTop="1">
      <c r="B110" s="754" t="s">
        <v>232</v>
      </c>
      <c r="C110" s="741" t="s">
        <v>120</v>
      </c>
      <c r="D110" s="741" t="s">
        <v>90</v>
      </c>
      <c r="E110" s="727" t="s">
        <v>235</v>
      </c>
      <c r="F110" s="741" t="s">
        <v>46</v>
      </c>
      <c r="G110" s="741" t="s">
        <v>51</v>
      </c>
      <c r="H110" s="741" t="s">
        <v>52</v>
      </c>
      <c r="I110" s="756" t="s">
        <v>127</v>
      </c>
      <c r="J110" s="741" t="s">
        <v>126</v>
      </c>
      <c r="K110" s="756"/>
      <c r="L110" s="756"/>
      <c r="M110" s="756"/>
      <c r="N110" s="756"/>
      <c r="O110" s="756"/>
      <c r="P110" s="756" t="s">
        <v>134</v>
      </c>
      <c r="Q110" s="756" t="s">
        <v>129</v>
      </c>
      <c r="R110" s="756"/>
      <c r="S110" s="756" t="s">
        <v>130</v>
      </c>
      <c r="T110" s="756"/>
      <c r="U110" s="756" t="str">
        <f>+U99</f>
        <v>TDS</v>
      </c>
      <c r="V110" s="756" t="str">
        <f>+V99</f>
        <v>ANY OTHER DEDUC-TIONS</v>
      </c>
      <c r="W110" s="739" t="s">
        <v>579</v>
      </c>
      <c r="X110" s="741" t="s">
        <v>92</v>
      </c>
      <c r="Y110" s="741"/>
      <c r="Z110" s="742"/>
    </row>
    <row r="111" spans="2:26" ht="24.75" customHeight="1" thickBot="1">
      <c r="B111" s="755"/>
      <c r="C111" s="758"/>
      <c r="D111" s="758"/>
      <c r="E111" s="728"/>
      <c r="F111" s="758"/>
      <c r="G111" s="758"/>
      <c r="H111" s="758"/>
      <c r="I111" s="757"/>
      <c r="J111" s="758"/>
      <c r="K111" s="228" t="s">
        <v>55</v>
      </c>
      <c r="L111" s="228" t="s">
        <v>118</v>
      </c>
      <c r="M111" s="228" t="s">
        <v>117</v>
      </c>
      <c r="N111" s="228" t="s">
        <v>119</v>
      </c>
      <c r="O111" s="228" t="s">
        <v>39</v>
      </c>
      <c r="P111" s="757"/>
      <c r="Q111" s="228" t="str">
        <f>+Q100</f>
        <v>EMPLOYEE</v>
      </c>
      <c r="R111" s="228" t="str">
        <f>+R100</f>
        <v>EMPLOYER</v>
      </c>
      <c r="S111" s="228" t="str">
        <f>+S100</f>
        <v>EMPLOYEE</v>
      </c>
      <c r="T111" s="228" t="str">
        <f>+T100</f>
        <v>EMPLOYER</v>
      </c>
      <c r="U111" s="757"/>
      <c r="V111" s="757"/>
      <c r="W111" s="740"/>
      <c r="X111" s="229" t="s">
        <v>91</v>
      </c>
      <c r="Y111" s="229" t="s">
        <v>94</v>
      </c>
      <c r="Z111" s="230" t="s">
        <v>93</v>
      </c>
    </row>
    <row r="112" spans="2:26" ht="12" thickTop="1">
      <c r="B112" s="231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3"/>
    </row>
    <row r="113" spans="2:26" ht="11.25">
      <c r="B113" s="231"/>
      <c r="C113" s="232"/>
      <c r="D113" s="232"/>
      <c r="E113" s="232"/>
      <c r="F113" s="232"/>
      <c r="G113" s="232"/>
      <c r="H113" s="232"/>
      <c r="I113" s="232"/>
      <c r="J113" s="232"/>
      <c r="K113" s="234">
        <v>25000</v>
      </c>
      <c r="L113" s="234">
        <v>0</v>
      </c>
      <c r="M113" s="234">
        <v>0</v>
      </c>
      <c r="N113" s="234">
        <v>0</v>
      </c>
      <c r="O113" s="234">
        <f>+K113+L113+M113+N113</f>
        <v>25000</v>
      </c>
      <c r="P113" s="232">
        <v>25000</v>
      </c>
      <c r="Q113" s="232"/>
      <c r="R113" s="232"/>
      <c r="S113" s="232"/>
      <c r="T113" s="232"/>
      <c r="U113" s="232"/>
      <c r="V113" s="232"/>
      <c r="W113" s="232">
        <f>+O113-Q113-S113-U113-V113</f>
        <v>25000</v>
      </c>
      <c r="X113" s="232"/>
      <c r="Y113" s="232"/>
      <c r="Z113" s="233"/>
    </row>
    <row r="114" spans="2:26" ht="11.25">
      <c r="B114" s="231"/>
      <c r="C114" s="232"/>
      <c r="D114" s="232"/>
      <c r="E114" s="232"/>
      <c r="F114" s="232"/>
      <c r="G114" s="232"/>
      <c r="H114" s="232"/>
      <c r="I114" s="232"/>
      <c r="J114" s="232"/>
      <c r="K114" s="234"/>
      <c r="L114" s="234"/>
      <c r="M114" s="234"/>
      <c r="N114" s="234"/>
      <c r="O114" s="234">
        <f>+K114+L114+M114+N114</f>
        <v>0</v>
      </c>
      <c r="P114" s="232"/>
      <c r="Q114" s="232"/>
      <c r="R114" s="232"/>
      <c r="S114" s="232"/>
      <c r="T114" s="232"/>
      <c r="U114" s="232"/>
      <c r="V114" s="232"/>
      <c r="W114" s="232">
        <f>+O114-Q114-S114-U114-V114</f>
        <v>0</v>
      </c>
      <c r="X114" s="232"/>
      <c r="Y114" s="232"/>
      <c r="Z114" s="233"/>
    </row>
    <row r="115" spans="2:26" ht="11.25">
      <c r="B115" s="231"/>
      <c r="C115" s="232"/>
      <c r="D115" s="232"/>
      <c r="E115" s="232"/>
      <c r="F115" s="232"/>
      <c r="G115" s="232"/>
      <c r="H115" s="232"/>
      <c r="I115" s="232"/>
      <c r="J115" s="232"/>
      <c r="K115" s="234"/>
      <c r="L115" s="234"/>
      <c r="M115" s="234"/>
      <c r="N115" s="234"/>
      <c r="O115" s="234">
        <f>+K115+L115+M115+N115</f>
        <v>0</v>
      </c>
      <c r="P115" s="232"/>
      <c r="Q115" s="232"/>
      <c r="R115" s="232"/>
      <c r="S115" s="232"/>
      <c r="T115" s="232"/>
      <c r="U115" s="232"/>
      <c r="V115" s="232"/>
      <c r="W115" s="232">
        <f>+O115-Q115-S115-U115-V115</f>
        <v>0</v>
      </c>
      <c r="X115" s="232"/>
      <c r="Y115" s="232"/>
      <c r="Z115" s="233"/>
    </row>
    <row r="116" spans="2:26" ht="11.25">
      <c r="B116" s="231"/>
      <c r="C116" s="232"/>
      <c r="D116" s="232"/>
      <c r="E116" s="232"/>
      <c r="F116" s="232"/>
      <c r="G116" s="232"/>
      <c r="H116" s="232"/>
      <c r="I116" s="232"/>
      <c r="J116" s="232"/>
      <c r="K116" s="234"/>
      <c r="L116" s="234"/>
      <c r="M116" s="234"/>
      <c r="N116" s="234"/>
      <c r="O116" s="234">
        <f>+K116+L116+M116+N116</f>
        <v>0</v>
      </c>
      <c r="P116" s="232"/>
      <c r="Q116" s="232"/>
      <c r="R116" s="232"/>
      <c r="S116" s="232"/>
      <c r="T116" s="232"/>
      <c r="U116" s="232"/>
      <c r="V116" s="232"/>
      <c r="W116" s="232">
        <f>+O116-Q116-S116-U116-V116</f>
        <v>0</v>
      </c>
      <c r="X116" s="232"/>
      <c r="Y116" s="232"/>
      <c r="Z116" s="233"/>
    </row>
    <row r="117" spans="2:26" ht="12" thickBot="1">
      <c r="B117" s="751" t="s">
        <v>50</v>
      </c>
      <c r="C117" s="752"/>
      <c r="D117" s="752"/>
      <c r="E117" s="752"/>
      <c r="F117" s="752"/>
      <c r="G117" s="752"/>
      <c r="H117" s="752"/>
      <c r="I117" s="752"/>
      <c r="J117" s="753"/>
      <c r="K117" s="210">
        <f aca="true" t="shared" si="8" ref="K117:V117">SUM(K113:K116)</f>
        <v>25000</v>
      </c>
      <c r="L117" s="210">
        <f t="shared" si="8"/>
        <v>0</v>
      </c>
      <c r="M117" s="210">
        <f t="shared" si="8"/>
        <v>0</v>
      </c>
      <c r="N117" s="210">
        <f t="shared" si="8"/>
        <v>0</v>
      </c>
      <c r="O117" s="210">
        <f t="shared" si="8"/>
        <v>25000</v>
      </c>
      <c r="P117" s="235">
        <f t="shared" si="8"/>
        <v>25000</v>
      </c>
      <c r="Q117" s="235">
        <f t="shared" si="8"/>
        <v>0</v>
      </c>
      <c r="R117" s="235">
        <f t="shared" si="8"/>
        <v>0</v>
      </c>
      <c r="S117" s="235">
        <f t="shared" si="8"/>
        <v>0</v>
      </c>
      <c r="T117" s="235">
        <f t="shared" si="8"/>
        <v>0</v>
      </c>
      <c r="U117" s="235">
        <f t="shared" si="8"/>
        <v>0</v>
      </c>
      <c r="V117" s="235">
        <f t="shared" si="8"/>
        <v>0</v>
      </c>
      <c r="W117" s="235">
        <f>SUM(W113:W116)</f>
        <v>25000</v>
      </c>
      <c r="X117" s="235"/>
      <c r="Y117" s="235"/>
      <c r="Z117" s="204"/>
    </row>
    <row r="118" ht="12" thickTop="1"/>
    <row r="119" spans="2:5" ht="11.25">
      <c r="B119" s="215" t="str">
        <f>+'S-4'!B133</f>
        <v>PROGRAMME:</v>
      </c>
      <c r="C119" s="215"/>
      <c r="D119" s="215" t="str">
        <f>+D51</f>
        <v>OTHERS IF ANY</v>
      </c>
      <c r="E119" s="215"/>
    </row>
    <row r="120" spans="6:8" ht="12" thickBot="1">
      <c r="F120" s="194" t="str">
        <f>+F109</f>
        <v>CET CODE</v>
      </c>
      <c r="H120" s="371" t="str">
        <f>+H109</f>
        <v>AITS</v>
      </c>
    </row>
    <row r="121" spans="2:26" ht="34.5" customHeight="1" thickTop="1">
      <c r="B121" s="754" t="s">
        <v>232</v>
      </c>
      <c r="C121" s="741" t="s">
        <v>120</v>
      </c>
      <c r="D121" s="741" t="s">
        <v>90</v>
      </c>
      <c r="E121" s="727" t="s">
        <v>235</v>
      </c>
      <c r="F121" s="741" t="s">
        <v>46</v>
      </c>
      <c r="G121" s="741" t="s">
        <v>51</v>
      </c>
      <c r="H121" s="741" t="s">
        <v>52</v>
      </c>
      <c r="I121" s="756" t="s">
        <v>127</v>
      </c>
      <c r="J121" s="741" t="s">
        <v>126</v>
      </c>
      <c r="K121" s="756"/>
      <c r="L121" s="756"/>
      <c r="M121" s="756"/>
      <c r="N121" s="756"/>
      <c r="O121" s="756"/>
      <c r="P121" s="756" t="s">
        <v>134</v>
      </c>
      <c r="Q121" s="756" t="s">
        <v>129</v>
      </c>
      <c r="R121" s="756"/>
      <c r="S121" s="756" t="s">
        <v>130</v>
      </c>
      <c r="T121" s="756"/>
      <c r="U121" s="756" t="str">
        <f>+U110</f>
        <v>TDS</v>
      </c>
      <c r="V121" s="756" t="str">
        <f>+V110</f>
        <v>ANY OTHER DEDUC-TIONS</v>
      </c>
      <c r="W121" s="739" t="s">
        <v>579</v>
      </c>
      <c r="X121" s="741" t="s">
        <v>92</v>
      </c>
      <c r="Y121" s="741"/>
      <c r="Z121" s="742"/>
    </row>
    <row r="122" spans="2:26" ht="25.5" customHeight="1" thickBot="1">
      <c r="B122" s="755"/>
      <c r="C122" s="758"/>
      <c r="D122" s="758"/>
      <c r="E122" s="728"/>
      <c r="F122" s="758"/>
      <c r="G122" s="758"/>
      <c r="H122" s="758"/>
      <c r="I122" s="757"/>
      <c r="J122" s="758"/>
      <c r="K122" s="228" t="s">
        <v>55</v>
      </c>
      <c r="L122" s="228" t="s">
        <v>118</v>
      </c>
      <c r="M122" s="228" t="s">
        <v>117</v>
      </c>
      <c r="N122" s="228" t="s">
        <v>119</v>
      </c>
      <c r="O122" s="228" t="s">
        <v>39</v>
      </c>
      <c r="P122" s="757"/>
      <c r="Q122" s="228" t="str">
        <f>+Q111</f>
        <v>EMPLOYEE</v>
      </c>
      <c r="R122" s="228" t="str">
        <f>+R111</f>
        <v>EMPLOYER</v>
      </c>
      <c r="S122" s="228" t="str">
        <f>+S111</f>
        <v>EMPLOYEE</v>
      </c>
      <c r="T122" s="228" t="str">
        <f>+T111</f>
        <v>EMPLOYER</v>
      </c>
      <c r="U122" s="757"/>
      <c r="V122" s="757"/>
      <c r="W122" s="740"/>
      <c r="X122" s="229" t="s">
        <v>91</v>
      </c>
      <c r="Y122" s="229" t="s">
        <v>94</v>
      </c>
      <c r="Z122" s="230" t="s">
        <v>93</v>
      </c>
    </row>
    <row r="123" spans="2:26" ht="12" thickTop="1">
      <c r="B123" s="231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3"/>
    </row>
    <row r="124" spans="2:26" ht="11.25">
      <c r="B124" s="231"/>
      <c r="C124" s="232"/>
      <c r="D124" s="232"/>
      <c r="E124" s="232"/>
      <c r="F124" s="232"/>
      <c r="G124" s="232"/>
      <c r="H124" s="232"/>
      <c r="I124" s="232"/>
      <c r="J124" s="232"/>
      <c r="K124" s="234">
        <v>25000</v>
      </c>
      <c r="L124" s="234">
        <v>0</v>
      </c>
      <c r="M124" s="234">
        <v>0</v>
      </c>
      <c r="N124" s="234">
        <v>0</v>
      </c>
      <c r="O124" s="234">
        <f>+K124+L124+M124+N124</f>
        <v>25000</v>
      </c>
      <c r="P124" s="232">
        <v>2500</v>
      </c>
      <c r="Q124" s="232"/>
      <c r="R124" s="232"/>
      <c r="S124" s="232"/>
      <c r="T124" s="232"/>
      <c r="U124" s="232"/>
      <c r="V124" s="232"/>
      <c r="W124" s="232">
        <f>+O124-Q124-S124-U124-V124</f>
        <v>25000</v>
      </c>
      <c r="X124" s="232"/>
      <c r="Y124" s="232"/>
      <c r="Z124" s="233"/>
    </row>
    <row r="125" spans="2:26" ht="11.25">
      <c r="B125" s="231"/>
      <c r="C125" s="232"/>
      <c r="D125" s="232"/>
      <c r="E125" s="232"/>
      <c r="F125" s="232"/>
      <c r="G125" s="232"/>
      <c r="H125" s="232"/>
      <c r="I125" s="232"/>
      <c r="J125" s="232"/>
      <c r="K125" s="234"/>
      <c r="L125" s="234"/>
      <c r="M125" s="234"/>
      <c r="N125" s="234"/>
      <c r="O125" s="234">
        <f>+K125+L125+M125+N125</f>
        <v>0</v>
      </c>
      <c r="P125" s="232"/>
      <c r="Q125" s="232"/>
      <c r="R125" s="232"/>
      <c r="S125" s="232"/>
      <c r="T125" s="232"/>
      <c r="U125" s="232"/>
      <c r="V125" s="232"/>
      <c r="W125" s="232">
        <f>+O125-Q125-S125-U125-V125</f>
        <v>0</v>
      </c>
      <c r="X125" s="232"/>
      <c r="Y125" s="232"/>
      <c r="Z125" s="233"/>
    </row>
    <row r="126" spans="2:26" ht="11.25">
      <c r="B126" s="231"/>
      <c r="C126" s="232"/>
      <c r="D126" s="232"/>
      <c r="E126" s="232"/>
      <c r="F126" s="232"/>
      <c r="G126" s="232"/>
      <c r="H126" s="232"/>
      <c r="I126" s="232"/>
      <c r="J126" s="232"/>
      <c r="K126" s="234"/>
      <c r="L126" s="234"/>
      <c r="M126" s="234"/>
      <c r="N126" s="234"/>
      <c r="O126" s="234">
        <f>+K126+L126+M126+N126</f>
        <v>0</v>
      </c>
      <c r="P126" s="232"/>
      <c r="Q126" s="232"/>
      <c r="R126" s="232"/>
      <c r="S126" s="232"/>
      <c r="T126" s="232"/>
      <c r="U126" s="232"/>
      <c r="V126" s="232"/>
      <c r="W126" s="232">
        <f>+O126-Q126-S126-U126-V126</f>
        <v>0</v>
      </c>
      <c r="X126" s="232"/>
      <c r="Y126" s="232"/>
      <c r="Z126" s="233"/>
    </row>
    <row r="127" spans="2:26" ht="12" thickBot="1">
      <c r="B127" s="751" t="s">
        <v>50</v>
      </c>
      <c r="C127" s="752"/>
      <c r="D127" s="752"/>
      <c r="E127" s="752"/>
      <c r="F127" s="752"/>
      <c r="G127" s="752"/>
      <c r="H127" s="752"/>
      <c r="I127" s="752"/>
      <c r="J127" s="753"/>
      <c r="K127" s="210">
        <f aca="true" t="shared" si="9" ref="K127:V127">SUM(K124:K126)</f>
        <v>25000</v>
      </c>
      <c r="L127" s="210">
        <f t="shared" si="9"/>
        <v>0</v>
      </c>
      <c r="M127" s="210">
        <f t="shared" si="9"/>
        <v>0</v>
      </c>
      <c r="N127" s="210">
        <f t="shared" si="9"/>
        <v>0</v>
      </c>
      <c r="O127" s="210">
        <f t="shared" si="9"/>
        <v>25000</v>
      </c>
      <c r="P127" s="235">
        <f t="shared" si="9"/>
        <v>2500</v>
      </c>
      <c r="Q127" s="235">
        <f t="shared" si="9"/>
        <v>0</v>
      </c>
      <c r="R127" s="235">
        <f t="shared" si="9"/>
        <v>0</v>
      </c>
      <c r="S127" s="235">
        <f t="shared" si="9"/>
        <v>0</v>
      </c>
      <c r="T127" s="235">
        <f t="shared" si="9"/>
        <v>0</v>
      </c>
      <c r="U127" s="235">
        <f t="shared" si="9"/>
        <v>0</v>
      </c>
      <c r="V127" s="235">
        <f t="shared" si="9"/>
        <v>0</v>
      </c>
      <c r="W127" s="235">
        <f>SUM(W124:W126)</f>
        <v>25000</v>
      </c>
      <c r="X127" s="235"/>
      <c r="Y127" s="235"/>
      <c r="Z127" s="204"/>
    </row>
    <row r="128" ht="12" thickTop="1"/>
    <row r="130" spans="20:23" ht="11.25">
      <c r="T130" s="223" t="s">
        <v>56</v>
      </c>
      <c r="U130" s="223"/>
      <c r="V130" s="223"/>
      <c r="W130" s="223">
        <f>+W127+W117+W106+W95+W84</f>
        <v>160000</v>
      </c>
    </row>
  </sheetData>
  <sheetProtection/>
  <mergeCells count="185">
    <mergeCell ref="W9:W10"/>
    <mergeCell ref="W20:W21"/>
    <mergeCell ref="W31:W32"/>
    <mergeCell ref="W42:W43"/>
    <mergeCell ref="V121:V122"/>
    <mergeCell ref="W77:W78"/>
    <mergeCell ref="W88:W89"/>
    <mergeCell ref="W110:W111"/>
    <mergeCell ref="W99:W100"/>
    <mergeCell ref="W121:W122"/>
    <mergeCell ref="J121:J122"/>
    <mergeCell ref="X121:Z121"/>
    <mergeCell ref="B127:J127"/>
    <mergeCell ref="K121:O121"/>
    <mergeCell ref="P121:P122"/>
    <mergeCell ref="Q121:R121"/>
    <mergeCell ref="S121:T121"/>
    <mergeCell ref="U121:U122"/>
    <mergeCell ref="B121:B122"/>
    <mergeCell ref="B60:J60"/>
    <mergeCell ref="H99:H100"/>
    <mergeCell ref="B110:B111"/>
    <mergeCell ref="C121:C122"/>
    <mergeCell ref="D121:D122"/>
    <mergeCell ref="F121:F122"/>
    <mergeCell ref="G121:G122"/>
    <mergeCell ref="H121:H122"/>
    <mergeCell ref="B117:J117"/>
    <mergeCell ref="I121:I122"/>
    <mergeCell ref="P53:P54"/>
    <mergeCell ref="Q53:R53"/>
    <mergeCell ref="W53:W54"/>
    <mergeCell ref="H110:H111"/>
    <mergeCell ref="I110:I111"/>
    <mergeCell ref="J110:J111"/>
    <mergeCell ref="B106:J106"/>
    <mergeCell ref="H53:H54"/>
    <mergeCell ref="I53:I54"/>
    <mergeCell ref="J53:J54"/>
    <mergeCell ref="B53:B54"/>
    <mergeCell ref="C53:C54"/>
    <mergeCell ref="D53:D54"/>
    <mergeCell ref="F53:F54"/>
    <mergeCell ref="G53:G54"/>
    <mergeCell ref="K53:O53"/>
    <mergeCell ref="Y7:Z7"/>
    <mergeCell ref="S110:T110"/>
    <mergeCell ref="U110:U111"/>
    <mergeCell ref="V110:V111"/>
    <mergeCell ref="X110:Z110"/>
    <mergeCell ref="X99:Z99"/>
    <mergeCell ref="S53:T53"/>
    <mergeCell ref="U53:U54"/>
    <mergeCell ref="V53:V54"/>
    <mergeCell ref="X53:Z53"/>
    <mergeCell ref="P110:P111"/>
    <mergeCell ref="Q110:R110"/>
    <mergeCell ref="P99:P100"/>
    <mergeCell ref="Q99:R99"/>
    <mergeCell ref="S99:T99"/>
    <mergeCell ref="V99:V100"/>
    <mergeCell ref="U99:U100"/>
    <mergeCell ref="C110:C111"/>
    <mergeCell ref="D110:D111"/>
    <mergeCell ref="F110:F111"/>
    <mergeCell ref="G110:G111"/>
    <mergeCell ref="K99:O99"/>
    <mergeCell ref="C99:C100"/>
    <mergeCell ref="D99:D100"/>
    <mergeCell ref="K110:O110"/>
    <mergeCell ref="I99:I100"/>
    <mergeCell ref="J99:J100"/>
    <mergeCell ref="F99:F100"/>
    <mergeCell ref="G99:G100"/>
    <mergeCell ref="U88:U89"/>
    <mergeCell ref="X88:Z88"/>
    <mergeCell ref="H88:H89"/>
    <mergeCell ref="I88:I89"/>
    <mergeCell ref="J88:J89"/>
    <mergeCell ref="K88:O88"/>
    <mergeCell ref="P88:P89"/>
    <mergeCell ref="Q88:R88"/>
    <mergeCell ref="S88:T88"/>
    <mergeCell ref="V88:V89"/>
    <mergeCell ref="B88:B89"/>
    <mergeCell ref="C88:C89"/>
    <mergeCell ref="D88:D89"/>
    <mergeCell ref="F88:F89"/>
    <mergeCell ref="G88:G89"/>
    <mergeCell ref="B84:J84"/>
    <mergeCell ref="I77:I78"/>
    <mergeCell ref="J77:J78"/>
    <mergeCell ref="K77:O77"/>
    <mergeCell ref="P77:P78"/>
    <mergeCell ref="G77:G78"/>
    <mergeCell ref="H77:H78"/>
    <mergeCell ref="B73:Z73"/>
    <mergeCell ref="B77:B78"/>
    <mergeCell ref="C77:C78"/>
    <mergeCell ref="D77:D78"/>
    <mergeCell ref="F77:F78"/>
    <mergeCell ref="U77:U78"/>
    <mergeCell ref="V77:V78"/>
    <mergeCell ref="X77:Z77"/>
    <mergeCell ref="Q77:R77"/>
    <mergeCell ref="S77:T77"/>
    <mergeCell ref="U9:U10"/>
    <mergeCell ref="V9:V10"/>
    <mergeCell ref="Q9:R9"/>
    <mergeCell ref="S9:T9"/>
    <mergeCell ref="H9:H10"/>
    <mergeCell ref="H20:H21"/>
    <mergeCell ref="B16:J16"/>
    <mergeCell ref="S20:T20"/>
    <mergeCell ref="J9:J10"/>
    <mergeCell ref="B20:B21"/>
    <mergeCell ref="C20:C21"/>
    <mergeCell ref="D20:D21"/>
    <mergeCell ref="F20:F21"/>
    <mergeCell ref="G20:G21"/>
    <mergeCell ref="E9:E10"/>
    <mergeCell ref="E20:E21"/>
    <mergeCell ref="B5:Z5"/>
    <mergeCell ref="B9:B10"/>
    <mergeCell ref="X9:Z9"/>
    <mergeCell ref="D9:D10"/>
    <mergeCell ref="F9:F10"/>
    <mergeCell ref="G9:G10"/>
    <mergeCell ref="C9:C10"/>
    <mergeCell ref="I9:I10"/>
    <mergeCell ref="K9:O9"/>
    <mergeCell ref="P9:P10"/>
    <mergeCell ref="X20:Z20"/>
    <mergeCell ref="I20:I21"/>
    <mergeCell ref="J20:J21"/>
    <mergeCell ref="K20:O20"/>
    <mergeCell ref="P20:P21"/>
    <mergeCell ref="Q20:R20"/>
    <mergeCell ref="U20:U21"/>
    <mergeCell ref="V20:V21"/>
    <mergeCell ref="B27:J27"/>
    <mergeCell ref="B31:B32"/>
    <mergeCell ref="C31:C32"/>
    <mergeCell ref="D31:D32"/>
    <mergeCell ref="F31:F32"/>
    <mergeCell ref="G31:G32"/>
    <mergeCell ref="H31:H32"/>
    <mergeCell ref="E31:E32"/>
    <mergeCell ref="U31:U32"/>
    <mergeCell ref="V31:V32"/>
    <mergeCell ref="X31:Z31"/>
    <mergeCell ref="I31:I32"/>
    <mergeCell ref="J31:J32"/>
    <mergeCell ref="K31:O31"/>
    <mergeCell ref="P31:P32"/>
    <mergeCell ref="Q31:R31"/>
    <mergeCell ref="S31:T31"/>
    <mergeCell ref="J42:J43"/>
    <mergeCell ref="K42:O42"/>
    <mergeCell ref="P42:P43"/>
    <mergeCell ref="Q42:R42"/>
    <mergeCell ref="S42:T42"/>
    <mergeCell ref="F42:F43"/>
    <mergeCell ref="G42:G43"/>
    <mergeCell ref="H42:H43"/>
    <mergeCell ref="X74:Z74"/>
    <mergeCell ref="B49:J49"/>
    <mergeCell ref="U42:U43"/>
    <mergeCell ref="V42:V43"/>
    <mergeCell ref="B38:J38"/>
    <mergeCell ref="B42:B43"/>
    <mergeCell ref="C42:C43"/>
    <mergeCell ref="D42:D43"/>
    <mergeCell ref="X42:Z42"/>
    <mergeCell ref="I42:I43"/>
    <mergeCell ref="X4:Z4"/>
    <mergeCell ref="E121:E122"/>
    <mergeCell ref="E42:E43"/>
    <mergeCell ref="E53:E54"/>
    <mergeCell ref="E77:E78"/>
    <mergeCell ref="E88:E89"/>
    <mergeCell ref="E99:E100"/>
    <mergeCell ref="E110:E111"/>
    <mergeCell ref="B95:J95"/>
    <mergeCell ref="B99:B100"/>
  </mergeCells>
  <printOptions gridLines="1"/>
  <pageMargins left="0.17" right="0.16" top="0.36" bottom="0.33" header="0.3" footer="0.3"/>
  <pageSetup horizontalDpi="600" verticalDpi="600" orientation="landscape" paperSize="5" scale="6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Z127"/>
  <sheetViews>
    <sheetView zoomScalePageLayoutView="0" workbookViewId="0" topLeftCell="A1">
      <selection activeCell="W9" sqref="W9:W10"/>
    </sheetView>
  </sheetViews>
  <sheetFormatPr defaultColWidth="9.140625" defaultRowHeight="15"/>
  <cols>
    <col min="1" max="1" width="9.7109375" style="194" customWidth="1"/>
    <col min="2" max="2" width="4.57421875" style="194" customWidth="1"/>
    <col min="3" max="3" width="14.8515625" style="194" customWidth="1"/>
    <col min="4" max="4" width="7.00390625" style="194" bestFit="1" customWidth="1"/>
    <col min="5" max="5" width="10.421875" style="194" customWidth="1"/>
    <col min="6" max="6" width="17.421875" style="194" customWidth="1"/>
    <col min="7" max="7" width="6.8515625" style="194" bestFit="1" customWidth="1"/>
    <col min="8" max="8" width="8.8515625" style="194" customWidth="1"/>
    <col min="9" max="9" width="10.8515625" style="194" customWidth="1"/>
    <col min="10" max="10" width="7.421875" style="194" bestFit="1" customWidth="1"/>
    <col min="11" max="11" width="14.28125" style="194" bestFit="1" customWidth="1"/>
    <col min="12" max="13" width="7.28125" style="194" customWidth="1"/>
    <col min="14" max="14" width="9.28125" style="194" customWidth="1"/>
    <col min="15" max="15" width="11.7109375" style="194" customWidth="1"/>
    <col min="16" max="16" width="13.140625" style="194" customWidth="1"/>
    <col min="17" max="20" width="12.8515625" style="194" customWidth="1"/>
    <col min="21" max="21" width="7.421875" style="194" customWidth="1"/>
    <col min="22" max="22" width="9.140625" style="194" customWidth="1"/>
    <col min="23" max="23" width="13.7109375" style="194" customWidth="1"/>
    <col min="24" max="24" width="6.7109375" style="194" bestFit="1" customWidth="1"/>
    <col min="25" max="25" width="12.421875" style="194" bestFit="1" customWidth="1"/>
    <col min="26" max="26" width="8.57421875" style="194" customWidth="1"/>
    <col min="27" max="16384" width="9.140625" style="194" customWidth="1"/>
  </cols>
  <sheetData>
    <row r="1" ht="11.25"/>
    <row r="2" ht="11.25">
      <c r="B2" s="223" t="str">
        <f>+X6</f>
        <v>SCHEDULE -6</v>
      </c>
    </row>
    <row r="3" ht="18">
      <c r="B3" s="216" t="str">
        <f>+'S-5'!B3</f>
        <v>ABC INSTITUTE OF TECHNOLOGY &amp; SCIENCE</v>
      </c>
    </row>
    <row r="4" ht="11.25"/>
    <row r="5" spans="2:26" ht="15">
      <c r="B5" s="447" t="s">
        <v>494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</row>
    <row r="6" spans="24:26" ht="15">
      <c r="X6" s="738" t="s">
        <v>336</v>
      </c>
      <c r="Y6" s="738"/>
      <c r="Z6" s="738"/>
    </row>
    <row r="7" spans="2:5" ht="11.25">
      <c r="B7" s="215" t="s">
        <v>307</v>
      </c>
      <c r="C7" s="215"/>
      <c r="D7" s="215" t="str">
        <f>+'S-5'!D7</f>
        <v> B.TECH</v>
      </c>
      <c r="E7" s="215"/>
    </row>
    <row r="8" spans="6:26" ht="13.5" thickBot="1">
      <c r="F8" s="194" t="str">
        <f>+'S-5'!F8</f>
        <v>CET CODE</v>
      </c>
      <c r="H8" s="371" t="str">
        <f>+'S-5'!H8</f>
        <v>AITS</v>
      </c>
      <c r="Y8" s="750" t="str">
        <f>+'S-5'!Y7:Z7</f>
        <v>AMOUNT IN RUPEES</v>
      </c>
      <c r="Z8" s="750"/>
    </row>
    <row r="9" spans="2:26" ht="39" customHeight="1" thickTop="1">
      <c r="B9" s="754" t="s">
        <v>232</v>
      </c>
      <c r="C9" s="741" t="s">
        <v>120</v>
      </c>
      <c r="D9" s="741" t="s">
        <v>90</v>
      </c>
      <c r="E9" s="727" t="s">
        <v>235</v>
      </c>
      <c r="F9" s="741" t="s">
        <v>46</v>
      </c>
      <c r="G9" s="741" t="s">
        <v>51</v>
      </c>
      <c r="H9" s="741" t="s">
        <v>52</v>
      </c>
      <c r="I9" s="756" t="s">
        <v>127</v>
      </c>
      <c r="J9" s="741" t="s">
        <v>126</v>
      </c>
      <c r="K9" s="756"/>
      <c r="L9" s="756"/>
      <c r="M9" s="756"/>
      <c r="N9" s="756"/>
      <c r="O9" s="756"/>
      <c r="P9" s="756" t="s">
        <v>134</v>
      </c>
      <c r="Q9" s="760" t="s">
        <v>129</v>
      </c>
      <c r="R9" s="760"/>
      <c r="S9" s="760" t="s">
        <v>130</v>
      </c>
      <c r="T9" s="760"/>
      <c r="U9" s="756" t="s">
        <v>53</v>
      </c>
      <c r="V9" s="756" t="s">
        <v>160</v>
      </c>
      <c r="W9" s="739" t="s">
        <v>579</v>
      </c>
      <c r="X9" s="741" t="s">
        <v>92</v>
      </c>
      <c r="Y9" s="741"/>
      <c r="Z9" s="742"/>
    </row>
    <row r="10" spans="2:26" ht="21" customHeight="1" thickBot="1">
      <c r="B10" s="755"/>
      <c r="C10" s="758"/>
      <c r="D10" s="758"/>
      <c r="E10" s="728"/>
      <c r="F10" s="758"/>
      <c r="G10" s="758"/>
      <c r="H10" s="758"/>
      <c r="I10" s="757"/>
      <c r="J10" s="758"/>
      <c r="K10" s="229" t="s">
        <v>55</v>
      </c>
      <c r="L10" s="237" t="s">
        <v>118</v>
      </c>
      <c r="M10" s="237" t="s">
        <v>117</v>
      </c>
      <c r="N10" s="237" t="s">
        <v>119</v>
      </c>
      <c r="O10" s="229" t="s">
        <v>39</v>
      </c>
      <c r="P10" s="757"/>
      <c r="Q10" s="238" t="s">
        <v>97</v>
      </c>
      <c r="R10" s="238" t="s">
        <v>98</v>
      </c>
      <c r="S10" s="238" t="s">
        <v>97</v>
      </c>
      <c r="T10" s="238" t="s">
        <v>98</v>
      </c>
      <c r="U10" s="757"/>
      <c r="V10" s="757"/>
      <c r="W10" s="740"/>
      <c r="X10" s="229" t="s">
        <v>91</v>
      </c>
      <c r="Y10" s="370" t="s">
        <v>94</v>
      </c>
      <c r="Z10" s="230" t="s">
        <v>93</v>
      </c>
    </row>
    <row r="11" spans="2:26" ht="12" thickTop="1"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3"/>
    </row>
    <row r="12" spans="2:26" ht="11.25">
      <c r="B12" s="231"/>
      <c r="C12" s="232"/>
      <c r="D12" s="232"/>
      <c r="E12" s="232"/>
      <c r="F12" s="232"/>
      <c r="G12" s="232"/>
      <c r="H12" s="232"/>
      <c r="I12" s="232"/>
      <c r="J12" s="232"/>
      <c r="K12" s="234">
        <v>80000</v>
      </c>
      <c r="L12" s="234">
        <v>0</v>
      </c>
      <c r="M12" s="234">
        <v>0</v>
      </c>
      <c r="N12" s="234">
        <v>0</v>
      </c>
      <c r="O12" s="234">
        <f>+K12+L12+M12+N12</f>
        <v>80000</v>
      </c>
      <c r="P12" s="232">
        <v>45000</v>
      </c>
      <c r="Q12" s="232">
        <v>5000</v>
      </c>
      <c r="R12" s="232">
        <v>5000</v>
      </c>
      <c r="S12" s="232">
        <v>5000</v>
      </c>
      <c r="T12" s="232">
        <v>5000</v>
      </c>
      <c r="U12" s="232"/>
      <c r="V12" s="232"/>
      <c r="W12" s="232">
        <f>+O12-Q12-S12-U12-V12</f>
        <v>70000</v>
      </c>
      <c r="X12" s="232"/>
      <c r="Y12" s="232"/>
      <c r="Z12" s="233"/>
    </row>
    <row r="13" spans="2:26" ht="11.25">
      <c r="B13" s="231"/>
      <c r="C13" s="232"/>
      <c r="D13" s="232"/>
      <c r="E13" s="232"/>
      <c r="F13" s="232"/>
      <c r="G13" s="232"/>
      <c r="H13" s="232"/>
      <c r="I13" s="232"/>
      <c r="J13" s="232"/>
      <c r="K13" s="234"/>
      <c r="L13" s="234"/>
      <c r="M13" s="234"/>
      <c r="N13" s="234"/>
      <c r="O13" s="234">
        <f>+K13+L13+M13+N13</f>
        <v>0</v>
      </c>
      <c r="P13" s="232">
        <v>0</v>
      </c>
      <c r="Q13" s="232"/>
      <c r="R13" s="232"/>
      <c r="S13" s="232"/>
      <c r="T13" s="232"/>
      <c r="U13" s="232"/>
      <c r="V13" s="232"/>
      <c r="W13" s="232">
        <f>+O13-Q13-S13-U13-V13</f>
        <v>0</v>
      </c>
      <c r="X13" s="232"/>
      <c r="Y13" s="232"/>
      <c r="Z13" s="233"/>
    </row>
    <row r="14" spans="2:26" ht="11.25">
      <c r="B14" s="231"/>
      <c r="C14" s="232"/>
      <c r="D14" s="232"/>
      <c r="E14" s="232"/>
      <c r="F14" s="232"/>
      <c r="G14" s="232"/>
      <c r="H14" s="232"/>
      <c r="I14" s="232"/>
      <c r="J14" s="232"/>
      <c r="K14" s="234"/>
      <c r="L14" s="234"/>
      <c r="M14" s="234"/>
      <c r="N14" s="234"/>
      <c r="O14" s="234">
        <f>+K14+L14+M14+N14</f>
        <v>0</v>
      </c>
      <c r="P14" s="232">
        <v>0</v>
      </c>
      <c r="Q14" s="232"/>
      <c r="R14" s="232"/>
      <c r="S14" s="232"/>
      <c r="T14" s="232"/>
      <c r="U14" s="232"/>
      <c r="V14" s="232"/>
      <c r="W14" s="232">
        <f>+O14-Q14-S14-U14-V14</f>
        <v>0</v>
      </c>
      <c r="X14" s="232"/>
      <c r="Y14" s="232"/>
      <c r="Z14" s="233"/>
    </row>
    <row r="15" spans="2:26" ht="11.25">
      <c r="B15" s="231"/>
      <c r="C15" s="232"/>
      <c r="D15" s="232"/>
      <c r="E15" s="232"/>
      <c r="F15" s="232"/>
      <c r="G15" s="232"/>
      <c r="H15" s="232"/>
      <c r="I15" s="232"/>
      <c r="J15" s="232"/>
      <c r="K15" s="234"/>
      <c r="L15" s="234"/>
      <c r="M15" s="234"/>
      <c r="N15" s="234"/>
      <c r="O15" s="234">
        <f>+K15+L15+M15+N15</f>
        <v>0</v>
      </c>
      <c r="P15" s="232">
        <v>0</v>
      </c>
      <c r="Q15" s="232"/>
      <c r="R15" s="232"/>
      <c r="S15" s="232"/>
      <c r="T15" s="232"/>
      <c r="U15" s="232"/>
      <c r="V15" s="232"/>
      <c r="W15" s="232">
        <f>+O15-Q15-S15-U15-V15</f>
        <v>0</v>
      </c>
      <c r="X15" s="232"/>
      <c r="Y15" s="232"/>
      <c r="Z15" s="233"/>
    </row>
    <row r="16" spans="2:26" ht="12" thickBot="1">
      <c r="B16" s="751" t="s">
        <v>50</v>
      </c>
      <c r="C16" s="752"/>
      <c r="D16" s="752"/>
      <c r="E16" s="752"/>
      <c r="F16" s="752"/>
      <c r="G16" s="752"/>
      <c r="H16" s="752"/>
      <c r="I16" s="752"/>
      <c r="J16" s="753"/>
      <c r="K16" s="210">
        <f aca="true" t="shared" si="0" ref="K16:V16">SUM(K12:K15)</f>
        <v>80000</v>
      </c>
      <c r="L16" s="210">
        <f t="shared" si="0"/>
        <v>0</v>
      </c>
      <c r="M16" s="210">
        <f t="shared" si="0"/>
        <v>0</v>
      </c>
      <c r="N16" s="210">
        <f t="shared" si="0"/>
        <v>0</v>
      </c>
      <c r="O16" s="210">
        <f t="shared" si="0"/>
        <v>80000</v>
      </c>
      <c r="P16" s="235">
        <f t="shared" si="0"/>
        <v>45000</v>
      </c>
      <c r="Q16" s="235">
        <f t="shared" si="0"/>
        <v>5000</v>
      </c>
      <c r="R16" s="235">
        <f t="shared" si="0"/>
        <v>5000</v>
      </c>
      <c r="S16" s="235">
        <f t="shared" si="0"/>
        <v>5000</v>
      </c>
      <c r="T16" s="235">
        <f t="shared" si="0"/>
        <v>5000</v>
      </c>
      <c r="U16" s="235">
        <f t="shared" si="0"/>
        <v>0</v>
      </c>
      <c r="V16" s="235">
        <f t="shared" si="0"/>
        <v>0</v>
      </c>
      <c r="W16" s="235">
        <f>SUM(W12:W15)</f>
        <v>70000</v>
      </c>
      <c r="X16" s="235"/>
      <c r="Y16" s="235"/>
      <c r="Z16" s="204"/>
    </row>
    <row r="17" spans="2:26" ht="12" thickTop="1"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</row>
    <row r="18" spans="2:5" ht="11.25">
      <c r="B18" s="215" t="s">
        <v>307</v>
      </c>
      <c r="C18" s="215"/>
      <c r="D18" s="215" t="str">
        <f>+'S-5'!D18</f>
        <v> M.TECH</v>
      </c>
      <c r="E18" s="215"/>
    </row>
    <row r="19" spans="6:8" ht="12" thickBot="1">
      <c r="F19" s="194" t="str">
        <f>+F8</f>
        <v>CET CODE</v>
      </c>
      <c r="H19" s="371" t="str">
        <f>+H8</f>
        <v>AITS</v>
      </c>
    </row>
    <row r="20" spans="2:26" ht="40.5" customHeight="1" thickTop="1">
      <c r="B20" s="754" t="str">
        <f>+B9</f>
        <v>S. No.</v>
      </c>
      <c r="C20" s="741" t="s">
        <v>120</v>
      </c>
      <c r="D20" s="741" t="s">
        <v>90</v>
      </c>
      <c r="E20" s="727" t="s">
        <v>235</v>
      </c>
      <c r="F20" s="741" t="s">
        <v>46</v>
      </c>
      <c r="G20" s="741" t="s">
        <v>51</v>
      </c>
      <c r="H20" s="741" t="s">
        <v>52</v>
      </c>
      <c r="I20" s="756" t="s">
        <v>127</v>
      </c>
      <c r="J20" s="741" t="s">
        <v>126</v>
      </c>
      <c r="K20" s="756"/>
      <c r="L20" s="756"/>
      <c r="M20" s="756"/>
      <c r="N20" s="756"/>
      <c r="O20" s="756"/>
      <c r="P20" s="756" t="s">
        <v>134</v>
      </c>
      <c r="Q20" s="760" t="s">
        <v>129</v>
      </c>
      <c r="R20" s="760"/>
      <c r="S20" s="760" t="s">
        <v>130</v>
      </c>
      <c r="T20" s="760"/>
      <c r="U20" s="756" t="s">
        <v>53</v>
      </c>
      <c r="V20" s="756" t="s">
        <v>160</v>
      </c>
      <c r="W20" s="739" t="s">
        <v>579</v>
      </c>
      <c r="X20" s="741" t="s">
        <v>92</v>
      </c>
      <c r="Y20" s="741"/>
      <c r="Z20" s="742"/>
    </row>
    <row r="21" spans="2:26" ht="21" customHeight="1" thickBot="1">
      <c r="B21" s="755"/>
      <c r="C21" s="758"/>
      <c r="D21" s="758"/>
      <c r="E21" s="728"/>
      <c r="F21" s="758"/>
      <c r="G21" s="758"/>
      <c r="H21" s="758"/>
      <c r="I21" s="757"/>
      <c r="J21" s="758"/>
      <c r="K21" s="229" t="s">
        <v>55</v>
      </c>
      <c r="L21" s="237" t="s">
        <v>118</v>
      </c>
      <c r="M21" s="237" t="s">
        <v>117</v>
      </c>
      <c r="N21" s="237" t="s">
        <v>119</v>
      </c>
      <c r="O21" s="229" t="s">
        <v>39</v>
      </c>
      <c r="P21" s="757"/>
      <c r="Q21" s="238" t="s">
        <v>97</v>
      </c>
      <c r="R21" s="238" t="s">
        <v>98</v>
      </c>
      <c r="S21" s="238" t="s">
        <v>97</v>
      </c>
      <c r="T21" s="238" t="s">
        <v>98</v>
      </c>
      <c r="U21" s="757"/>
      <c r="V21" s="757"/>
      <c r="W21" s="740"/>
      <c r="X21" s="229" t="s">
        <v>91</v>
      </c>
      <c r="Y21" s="370" t="s">
        <v>94</v>
      </c>
      <c r="Z21" s="230" t="s">
        <v>93</v>
      </c>
    </row>
    <row r="22" spans="2:26" ht="12" thickTop="1">
      <c r="B22" s="231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3"/>
    </row>
    <row r="23" spans="2:26" ht="11.25">
      <c r="B23" s="231"/>
      <c r="C23" s="232"/>
      <c r="D23" s="232"/>
      <c r="E23" s="232"/>
      <c r="F23" s="232"/>
      <c r="G23" s="232"/>
      <c r="H23" s="232"/>
      <c r="I23" s="232"/>
      <c r="J23" s="232"/>
      <c r="K23" s="234">
        <v>0</v>
      </c>
      <c r="L23" s="234">
        <v>0</v>
      </c>
      <c r="M23" s="234">
        <v>0</v>
      </c>
      <c r="N23" s="234">
        <v>0</v>
      </c>
      <c r="O23" s="234">
        <f>+K23+L23+M23+N23</f>
        <v>0</v>
      </c>
      <c r="P23" s="232">
        <v>0</v>
      </c>
      <c r="Q23" s="232"/>
      <c r="R23" s="232"/>
      <c r="S23" s="232"/>
      <c r="T23" s="232"/>
      <c r="U23" s="232"/>
      <c r="V23" s="232"/>
      <c r="W23" s="232">
        <f>+O23-Q23-S23-U23-V23</f>
        <v>0</v>
      </c>
      <c r="X23" s="232"/>
      <c r="Y23" s="232"/>
      <c r="Z23" s="233"/>
    </row>
    <row r="24" spans="2:26" ht="11.25">
      <c r="B24" s="231"/>
      <c r="C24" s="232"/>
      <c r="D24" s="232"/>
      <c r="E24" s="232"/>
      <c r="F24" s="232"/>
      <c r="G24" s="232"/>
      <c r="H24" s="232"/>
      <c r="I24" s="232"/>
      <c r="J24" s="232"/>
      <c r="K24" s="234"/>
      <c r="L24" s="234"/>
      <c r="M24" s="234"/>
      <c r="N24" s="234"/>
      <c r="O24" s="234">
        <f>+K24+L24+M24+N24</f>
        <v>0</v>
      </c>
      <c r="P24" s="232"/>
      <c r="Q24" s="232"/>
      <c r="R24" s="232"/>
      <c r="S24" s="232"/>
      <c r="T24" s="232"/>
      <c r="U24" s="232"/>
      <c r="V24" s="232"/>
      <c r="W24" s="232">
        <f>+O24-Q24-S24-U24-V24</f>
        <v>0</v>
      </c>
      <c r="X24" s="232"/>
      <c r="Y24" s="232"/>
      <c r="Z24" s="233"/>
    </row>
    <row r="25" spans="2:26" ht="11.25">
      <c r="B25" s="231"/>
      <c r="C25" s="232"/>
      <c r="D25" s="232"/>
      <c r="E25" s="232"/>
      <c r="F25" s="232"/>
      <c r="G25" s="232"/>
      <c r="H25" s="232"/>
      <c r="I25" s="232"/>
      <c r="J25" s="232"/>
      <c r="K25" s="234"/>
      <c r="L25" s="234"/>
      <c r="M25" s="234"/>
      <c r="N25" s="234"/>
      <c r="O25" s="234">
        <f>+K25+L25+M25+N25</f>
        <v>0</v>
      </c>
      <c r="P25" s="232"/>
      <c r="Q25" s="232"/>
      <c r="R25" s="232"/>
      <c r="S25" s="232"/>
      <c r="T25" s="232"/>
      <c r="U25" s="232"/>
      <c r="V25" s="232"/>
      <c r="W25" s="232">
        <f>+O25-Q25-S25-U25-V25</f>
        <v>0</v>
      </c>
      <c r="X25" s="232"/>
      <c r="Y25" s="232"/>
      <c r="Z25" s="233"/>
    </row>
    <row r="26" spans="2:26" ht="11.25">
      <c r="B26" s="231"/>
      <c r="C26" s="232"/>
      <c r="D26" s="232"/>
      <c r="E26" s="232"/>
      <c r="F26" s="232"/>
      <c r="G26" s="232"/>
      <c r="H26" s="232"/>
      <c r="I26" s="232"/>
      <c r="J26" s="232"/>
      <c r="K26" s="234"/>
      <c r="L26" s="234"/>
      <c r="M26" s="234"/>
      <c r="N26" s="234"/>
      <c r="O26" s="234">
        <f>+K26+L26+M26+N26</f>
        <v>0</v>
      </c>
      <c r="P26" s="232"/>
      <c r="Q26" s="232"/>
      <c r="R26" s="232"/>
      <c r="S26" s="232"/>
      <c r="T26" s="232"/>
      <c r="U26" s="232"/>
      <c r="V26" s="232"/>
      <c r="W26" s="232">
        <f>+O26-Q26-S26-U26-V26</f>
        <v>0</v>
      </c>
      <c r="X26" s="232"/>
      <c r="Y26" s="232"/>
      <c r="Z26" s="233"/>
    </row>
    <row r="27" spans="2:26" ht="12" thickBot="1">
      <c r="B27" s="751" t="s">
        <v>50</v>
      </c>
      <c r="C27" s="752"/>
      <c r="D27" s="752"/>
      <c r="E27" s="752"/>
      <c r="F27" s="752"/>
      <c r="G27" s="752"/>
      <c r="H27" s="752"/>
      <c r="I27" s="752"/>
      <c r="J27" s="753"/>
      <c r="K27" s="210">
        <f aca="true" t="shared" si="1" ref="K27:V27">SUM(K23:K26)</f>
        <v>0</v>
      </c>
      <c r="L27" s="210">
        <f t="shared" si="1"/>
        <v>0</v>
      </c>
      <c r="M27" s="210">
        <f t="shared" si="1"/>
        <v>0</v>
      </c>
      <c r="N27" s="210">
        <f t="shared" si="1"/>
        <v>0</v>
      </c>
      <c r="O27" s="210">
        <f t="shared" si="1"/>
        <v>0</v>
      </c>
      <c r="P27" s="235">
        <f t="shared" si="1"/>
        <v>0</v>
      </c>
      <c r="Q27" s="235">
        <f t="shared" si="1"/>
        <v>0</v>
      </c>
      <c r="R27" s="235">
        <f t="shared" si="1"/>
        <v>0</v>
      </c>
      <c r="S27" s="235">
        <f t="shared" si="1"/>
        <v>0</v>
      </c>
      <c r="T27" s="235">
        <f t="shared" si="1"/>
        <v>0</v>
      </c>
      <c r="U27" s="235">
        <f t="shared" si="1"/>
        <v>0</v>
      </c>
      <c r="V27" s="235">
        <f t="shared" si="1"/>
        <v>0</v>
      </c>
      <c r="W27" s="235">
        <f>SUM(W23:W26)</f>
        <v>0</v>
      </c>
      <c r="X27" s="235"/>
      <c r="Y27" s="235"/>
      <c r="Z27" s="204"/>
    </row>
    <row r="28" ht="12" thickTop="1"/>
    <row r="29" spans="2:5" ht="11.25">
      <c r="B29" s="215" t="s">
        <v>307</v>
      </c>
      <c r="C29" s="215"/>
      <c r="D29" s="215" t="str">
        <f>+'S-5'!D29</f>
        <v>MCA</v>
      </c>
      <c r="E29" s="215"/>
    </row>
    <row r="30" spans="6:8" ht="12" thickBot="1">
      <c r="F30" s="194" t="str">
        <f>+F19</f>
        <v>CET CODE</v>
      </c>
      <c r="H30" s="371" t="str">
        <f>+H19</f>
        <v>AITS</v>
      </c>
    </row>
    <row r="31" spans="2:26" ht="40.5" customHeight="1" thickTop="1">
      <c r="B31" s="754" t="str">
        <f>+B20</f>
        <v>S. No.</v>
      </c>
      <c r="C31" s="741" t="s">
        <v>120</v>
      </c>
      <c r="D31" s="741" t="s">
        <v>90</v>
      </c>
      <c r="E31" s="727" t="s">
        <v>235</v>
      </c>
      <c r="F31" s="741" t="s">
        <v>46</v>
      </c>
      <c r="G31" s="741" t="s">
        <v>51</v>
      </c>
      <c r="H31" s="741" t="s">
        <v>52</v>
      </c>
      <c r="I31" s="756" t="s">
        <v>127</v>
      </c>
      <c r="J31" s="741" t="s">
        <v>126</v>
      </c>
      <c r="K31" s="756">
        <f>+K20</f>
        <v>0</v>
      </c>
      <c r="L31" s="756"/>
      <c r="M31" s="756"/>
      <c r="N31" s="756"/>
      <c r="O31" s="756"/>
      <c r="P31" s="756" t="s">
        <v>134</v>
      </c>
      <c r="Q31" s="760" t="s">
        <v>129</v>
      </c>
      <c r="R31" s="760"/>
      <c r="S31" s="760" t="s">
        <v>130</v>
      </c>
      <c r="T31" s="760"/>
      <c r="U31" s="756" t="s">
        <v>53</v>
      </c>
      <c r="V31" s="756" t="s">
        <v>160</v>
      </c>
      <c r="W31" s="739" t="s">
        <v>579</v>
      </c>
      <c r="X31" s="741" t="s">
        <v>92</v>
      </c>
      <c r="Y31" s="741"/>
      <c r="Z31" s="742"/>
    </row>
    <row r="32" spans="2:26" ht="21" customHeight="1" thickBot="1">
      <c r="B32" s="755"/>
      <c r="C32" s="758"/>
      <c r="D32" s="758"/>
      <c r="E32" s="728"/>
      <c r="F32" s="758"/>
      <c r="G32" s="758"/>
      <c r="H32" s="758"/>
      <c r="I32" s="757"/>
      <c r="J32" s="758"/>
      <c r="K32" s="229" t="s">
        <v>55</v>
      </c>
      <c r="L32" s="237" t="s">
        <v>118</v>
      </c>
      <c r="M32" s="237" t="s">
        <v>117</v>
      </c>
      <c r="N32" s="237" t="s">
        <v>119</v>
      </c>
      <c r="O32" s="229" t="s">
        <v>39</v>
      </c>
      <c r="P32" s="757"/>
      <c r="Q32" s="238" t="s">
        <v>97</v>
      </c>
      <c r="R32" s="238" t="s">
        <v>98</v>
      </c>
      <c r="S32" s="238" t="s">
        <v>97</v>
      </c>
      <c r="T32" s="238" t="s">
        <v>98</v>
      </c>
      <c r="U32" s="757"/>
      <c r="V32" s="757"/>
      <c r="W32" s="740"/>
      <c r="X32" s="229" t="s">
        <v>91</v>
      </c>
      <c r="Y32" s="370" t="s">
        <v>94</v>
      </c>
      <c r="Z32" s="230" t="s">
        <v>93</v>
      </c>
    </row>
    <row r="33" spans="2:26" ht="12" thickTop="1">
      <c r="B33" s="231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3"/>
    </row>
    <row r="34" spans="2:26" ht="11.25">
      <c r="B34" s="231"/>
      <c r="C34" s="232"/>
      <c r="D34" s="232"/>
      <c r="E34" s="232"/>
      <c r="F34" s="232"/>
      <c r="G34" s="232"/>
      <c r="H34" s="232"/>
      <c r="I34" s="232"/>
      <c r="J34" s="232"/>
      <c r="K34" s="234">
        <v>0</v>
      </c>
      <c r="L34" s="234">
        <v>0</v>
      </c>
      <c r="M34" s="234">
        <v>0</v>
      </c>
      <c r="N34" s="234">
        <v>0</v>
      </c>
      <c r="O34" s="234">
        <f>+K34+L34+M34+N34</f>
        <v>0</v>
      </c>
      <c r="P34" s="232">
        <v>0</v>
      </c>
      <c r="Q34" s="232"/>
      <c r="R34" s="232"/>
      <c r="S34" s="232"/>
      <c r="T34" s="232"/>
      <c r="U34" s="232"/>
      <c r="V34" s="232"/>
      <c r="W34" s="232">
        <f>+O34-Q34-S34-U34-V34</f>
        <v>0</v>
      </c>
      <c r="X34" s="232"/>
      <c r="Y34" s="232"/>
      <c r="Z34" s="233"/>
    </row>
    <row r="35" spans="2:26" ht="11.25">
      <c r="B35" s="231"/>
      <c r="C35" s="232"/>
      <c r="D35" s="232"/>
      <c r="E35" s="232"/>
      <c r="F35" s="232"/>
      <c r="G35" s="232"/>
      <c r="H35" s="232"/>
      <c r="I35" s="232"/>
      <c r="J35" s="232"/>
      <c r="K35" s="234"/>
      <c r="L35" s="234"/>
      <c r="M35" s="234"/>
      <c r="N35" s="234"/>
      <c r="O35" s="234">
        <f>+K35+L35+M35+N35</f>
        <v>0</v>
      </c>
      <c r="P35" s="232"/>
      <c r="Q35" s="232"/>
      <c r="R35" s="232"/>
      <c r="S35" s="232"/>
      <c r="T35" s="232"/>
      <c r="U35" s="232"/>
      <c r="V35" s="232"/>
      <c r="W35" s="232">
        <f>+O35-Q35-S35-U35-V35</f>
        <v>0</v>
      </c>
      <c r="X35" s="232"/>
      <c r="Y35" s="232"/>
      <c r="Z35" s="233"/>
    </row>
    <row r="36" spans="2:26" ht="11.25">
      <c r="B36" s="231"/>
      <c r="C36" s="232"/>
      <c r="D36" s="232"/>
      <c r="E36" s="232"/>
      <c r="F36" s="232"/>
      <c r="G36" s="232"/>
      <c r="H36" s="232"/>
      <c r="I36" s="232"/>
      <c r="J36" s="232"/>
      <c r="K36" s="234"/>
      <c r="L36" s="234"/>
      <c r="M36" s="234"/>
      <c r="N36" s="234"/>
      <c r="O36" s="234">
        <f>+K36+L36+M36+N36</f>
        <v>0</v>
      </c>
      <c r="P36" s="232"/>
      <c r="Q36" s="232"/>
      <c r="R36" s="232"/>
      <c r="S36" s="232"/>
      <c r="T36" s="232"/>
      <c r="U36" s="232"/>
      <c r="V36" s="232"/>
      <c r="W36" s="232">
        <f>+O36-Q36-S36-U36-V36</f>
        <v>0</v>
      </c>
      <c r="X36" s="232"/>
      <c r="Y36" s="232"/>
      <c r="Z36" s="233"/>
    </row>
    <row r="37" spans="2:26" ht="11.25">
      <c r="B37" s="231"/>
      <c r="C37" s="232"/>
      <c r="D37" s="232"/>
      <c r="E37" s="232"/>
      <c r="F37" s="232"/>
      <c r="G37" s="232"/>
      <c r="H37" s="232"/>
      <c r="I37" s="232"/>
      <c r="J37" s="232"/>
      <c r="K37" s="234"/>
      <c r="L37" s="234"/>
      <c r="M37" s="234"/>
      <c r="N37" s="234"/>
      <c r="O37" s="234">
        <f>+K37+L37+M37+N37</f>
        <v>0</v>
      </c>
      <c r="P37" s="232"/>
      <c r="Q37" s="232"/>
      <c r="R37" s="232"/>
      <c r="S37" s="232"/>
      <c r="T37" s="232"/>
      <c r="U37" s="232"/>
      <c r="V37" s="232"/>
      <c r="W37" s="232">
        <f>+O37-Q37-S37-U37-V37</f>
        <v>0</v>
      </c>
      <c r="X37" s="232"/>
      <c r="Y37" s="232"/>
      <c r="Z37" s="233"/>
    </row>
    <row r="38" spans="2:26" ht="12" thickBot="1">
      <c r="B38" s="751" t="s">
        <v>50</v>
      </c>
      <c r="C38" s="752"/>
      <c r="D38" s="752"/>
      <c r="E38" s="752"/>
      <c r="F38" s="752"/>
      <c r="G38" s="752"/>
      <c r="H38" s="752"/>
      <c r="I38" s="752"/>
      <c r="J38" s="753"/>
      <c r="K38" s="210">
        <f aca="true" t="shared" si="2" ref="K38:V38">SUM(K34:K37)</f>
        <v>0</v>
      </c>
      <c r="L38" s="210">
        <f t="shared" si="2"/>
        <v>0</v>
      </c>
      <c r="M38" s="210">
        <f t="shared" si="2"/>
        <v>0</v>
      </c>
      <c r="N38" s="210">
        <f t="shared" si="2"/>
        <v>0</v>
      </c>
      <c r="O38" s="210">
        <f t="shared" si="2"/>
        <v>0</v>
      </c>
      <c r="P38" s="235">
        <f t="shared" si="2"/>
        <v>0</v>
      </c>
      <c r="Q38" s="235">
        <f t="shared" si="2"/>
        <v>0</v>
      </c>
      <c r="R38" s="235">
        <f t="shared" si="2"/>
        <v>0</v>
      </c>
      <c r="S38" s="235">
        <f t="shared" si="2"/>
        <v>0</v>
      </c>
      <c r="T38" s="235">
        <f t="shared" si="2"/>
        <v>0</v>
      </c>
      <c r="U38" s="235">
        <f t="shared" si="2"/>
        <v>0</v>
      </c>
      <c r="V38" s="235">
        <f t="shared" si="2"/>
        <v>0</v>
      </c>
      <c r="W38" s="235">
        <f>SUM(W34:W37)</f>
        <v>0</v>
      </c>
      <c r="X38" s="235"/>
      <c r="Y38" s="235"/>
      <c r="Z38" s="204"/>
    </row>
    <row r="39" ht="12" thickTop="1"/>
    <row r="40" spans="2:5" ht="11.25">
      <c r="B40" s="215" t="s">
        <v>307</v>
      </c>
      <c r="C40" s="215"/>
      <c r="D40" s="215" t="str">
        <f>+'S-5'!D40</f>
        <v>MBA</v>
      </c>
      <c r="E40" s="215"/>
    </row>
    <row r="41" spans="6:8" ht="12" thickBot="1">
      <c r="F41" s="194" t="str">
        <f>+F30</f>
        <v>CET CODE</v>
      </c>
      <c r="H41" s="371" t="str">
        <f>+H30</f>
        <v>AITS</v>
      </c>
    </row>
    <row r="42" spans="2:26" ht="38.25" customHeight="1" thickTop="1">
      <c r="B42" s="754" t="str">
        <f>+B31</f>
        <v>S. No.</v>
      </c>
      <c r="C42" s="741" t="s">
        <v>120</v>
      </c>
      <c r="D42" s="741" t="s">
        <v>90</v>
      </c>
      <c r="E42" s="727" t="s">
        <v>235</v>
      </c>
      <c r="F42" s="741" t="s">
        <v>46</v>
      </c>
      <c r="G42" s="741" t="s">
        <v>51</v>
      </c>
      <c r="H42" s="741" t="s">
        <v>52</v>
      </c>
      <c r="I42" s="756" t="s">
        <v>127</v>
      </c>
      <c r="J42" s="741" t="s">
        <v>126</v>
      </c>
      <c r="K42" s="756">
        <f>+K31</f>
        <v>0</v>
      </c>
      <c r="L42" s="756"/>
      <c r="M42" s="756"/>
      <c r="N42" s="756"/>
      <c r="O42" s="756"/>
      <c r="P42" s="756" t="s">
        <v>134</v>
      </c>
      <c r="Q42" s="760" t="s">
        <v>129</v>
      </c>
      <c r="R42" s="760"/>
      <c r="S42" s="760" t="s">
        <v>130</v>
      </c>
      <c r="T42" s="760"/>
      <c r="U42" s="756" t="s">
        <v>53</v>
      </c>
      <c r="V42" s="756" t="s">
        <v>160</v>
      </c>
      <c r="W42" s="727" t="s">
        <v>54</v>
      </c>
      <c r="X42" s="741" t="s">
        <v>92</v>
      </c>
      <c r="Y42" s="741"/>
      <c r="Z42" s="742"/>
    </row>
    <row r="43" spans="2:26" ht="21" customHeight="1" thickBot="1">
      <c r="B43" s="755"/>
      <c r="C43" s="758"/>
      <c r="D43" s="758"/>
      <c r="E43" s="728"/>
      <c r="F43" s="758"/>
      <c r="G43" s="758"/>
      <c r="H43" s="758"/>
      <c r="I43" s="757"/>
      <c r="J43" s="758"/>
      <c r="K43" s="229" t="s">
        <v>55</v>
      </c>
      <c r="L43" s="237" t="s">
        <v>118</v>
      </c>
      <c r="M43" s="237" t="s">
        <v>117</v>
      </c>
      <c r="N43" s="237" t="s">
        <v>119</v>
      </c>
      <c r="O43" s="229" t="s">
        <v>39</v>
      </c>
      <c r="P43" s="757"/>
      <c r="Q43" s="238" t="s">
        <v>97</v>
      </c>
      <c r="R43" s="238" t="s">
        <v>98</v>
      </c>
      <c r="S43" s="238" t="s">
        <v>97</v>
      </c>
      <c r="T43" s="238" t="s">
        <v>98</v>
      </c>
      <c r="U43" s="757"/>
      <c r="V43" s="757"/>
      <c r="W43" s="761"/>
      <c r="X43" s="229" t="s">
        <v>91</v>
      </c>
      <c r="Y43" s="370" t="s">
        <v>94</v>
      </c>
      <c r="Z43" s="230" t="s">
        <v>93</v>
      </c>
    </row>
    <row r="44" spans="2:26" ht="12" thickTop="1">
      <c r="B44" s="231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3"/>
    </row>
    <row r="45" spans="2:26" ht="11.25">
      <c r="B45" s="231"/>
      <c r="C45" s="232"/>
      <c r="D45" s="232"/>
      <c r="E45" s="232"/>
      <c r="F45" s="232"/>
      <c r="G45" s="232"/>
      <c r="H45" s="232"/>
      <c r="I45" s="232"/>
      <c r="J45" s="232"/>
      <c r="K45" s="234">
        <v>0</v>
      </c>
      <c r="L45" s="234">
        <v>0</v>
      </c>
      <c r="M45" s="234">
        <v>0</v>
      </c>
      <c r="N45" s="234">
        <v>0</v>
      </c>
      <c r="O45" s="234">
        <f>+K45+L45+M45+N45</f>
        <v>0</v>
      </c>
      <c r="P45" s="232">
        <v>0</v>
      </c>
      <c r="Q45" s="232"/>
      <c r="R45" s="232"/>
      <c r="S45" s="232"/>
      <c r="T45" s="232"/>
      <c r="U45" s="232"/>
      <c r="V45" s="232"/>
      <c r="W45" s="232">
        <f>+O45-Q45-S45-U45-V45</f>
        <v>0</v>
      </c>
      <c r="X45" s="232"/>
      <c r="Y45" s="232"/>
      <c r="Z45" s="233"/>
    </row>
    <row r="46" spans="2:26" ht="11.25">
      <c r="B46" s="231"/>
      <c r="C46" s="232"/>
      <c r="D46" s="232"/>
      <c r="E46" s="232"/>
      <c r="F46" s="232"/>
      <c r="G46" s="232"/>
      <c r="H46" s="232"/>
      <c r="I46" s="232"/>
      <c r="J46" s="232"/>
      <c r="K46" s="234"/>
      <c r="L46" s="234"/>
      <c r="M46" s="234"/>
      <c r="N46" s="234"/>
      <c r="O46" s="234">
        <f>+K46+L46+M46+N46</f>
        <v>0</v>
      </c>
      <c r="P46" s="232"/>
      <c r="Q46" s="232"/>
      <c r="R46" s="232"/>
      <c r="S46" s="232"/>
      <c r="T46" s="232"/>
      <c r="U46" s="232"/>
      <c r="V46" s="232"/>
      <c r="W46" s="232">
        <f>+O46-Q46-S46-U46-V46</f>
        <v>0</v>
      </c>
      <c r="X46" s="232"/>
      <c r="Y46" s="232"/>
      <c r="Z46" s="233"/>
    </row>
    <row r="47" spans="2:26" ht="11.25">
      <c r="B47" s="231"/>
      <c r="C47" s="232"/>
      <c r="D47" s="232"/>
      <c r="E47" s="232"/>
      <c r="F47" s="232"/>
      <c r="G47" s="232"/>
      <c r="H47" s="232"/>
      <c r="I47" s="232"/>
      <c r="J47" s="232"/>
      <c r="K47" s="234"/>
      <c r="L47" s="234"/>
      <c r="M47" s="234"/>
      <c r="N47" s="234"/>
      <c r="O47" s="234">
        <f>+K47+L47+M47+N47</f>
        <v>0</v>
      </c>
      <c r="P47" s="232"/>
      <c r="Q47" s="232"/>
      <c r="R47" s="232"/>
      <c r="S47" s="232"/>
      <c r="T47" s="232"/>
      <c r="U47" s="232"/>
      <c r="V47" s="232"/>
      <c r="W47" s="232">
        <f>+O47-Q47-S47-U47-V47</f>
        <v>0</v>
      </c>
      <c r="X47" s="232"/>
      <c r="Y47" s="232"/>
      <c r="Z47" s="233"/>
    </row>
    <row r="48" spans="2:26" ht="11.25">
      <c r="B48" s="231"/>
      <c r="C48" s="232"/>
      <c r="D48" s="232"/>
      <c r="E48" s="232"/>
      <c r="F48" s="232"/>
      <c r="G48" s="232"/>
      <c r="H48" s="232"/>
      <c r="I48" s="232"/>
      <c r="J48" s="232"/>
      <c r="K48" s="234"/>
      <c r="L48" s="234"/>
      <c r="M48" s="234"/>
      <c r="N48" s="234"/>
      <c r="O48" s="234">
        <f>+K48+L48+M48+N48</f>
        <v>0</v>
      </c>
      <c r="P48" s="232"/>
      <c r="Q48" s="232"/>
      <c r="R48" s="232"/>
      <c r="S48" s="232"/>
      <c r="T48" s="232"/>
      <c r="U48" s="232"/>
      <c r="V48" s="232"/>
      <c r="W48" s="232">
        <f>+O48-Q48-S48-U48-V48</f>
        <v>0</v>
      </c>
      <c r="X48" s="232"/>
      <c r="Y48" s="232"/>
      <c r="Z48" s="233"/>
    </row>
    <row r="49" spans="2:26" ht="12" thickBot="1">
      <c r="B49" s="751" t="s">
        <v>50</v>
      </c>
      <c r="C49" s="752"/>
      <c r="D49" s="752"/>
      <c r="E49" s="752"/>
      <c r="F49" s="752"/>
      <c r="G49" s="752"/>
      <c r="H49" s="752"/>
      <c r="I49" s="752"/>
      <c r="J49" s="753"/>
      <c r="K49" s="210">
        <f aca="true" t="shared" si="3" ref="K49:V49">SUM(K45:K48)</f>
        <v>0</v>
      </c>
      <c r="L49" s="210">
        <f t="shared" si="3"/>
        <v>0</v>
      </c>
      <c r="M49" s="210">
        <f t="shared" si="3"/>
        <v>0</v>
      </c>
      <c r="N49" s="210">
        <f t="shared" si="3"/>
        <v>0</v>
      </c>
      <c r="O49" s="210">
        <f t="shared" si="3"/>
        <v>0</v>
      </c>
      <c r="P49" s="235">
        <f t="shared" si="3"/>
        <v>0</v>
      </c>
      <c r="Q49" s="235">
        <f t="shared" si="3"/>
        <v>0</v>
      </c>
      <c r="R49" s="235">
        <f t="shared" si="3"/>
        <v>0</v>
      </c>
      <c r="S49" s="235">
        <f t="shared" si="3"/>
        <v>0</v>
      </c>
      <c r="T49" s="235">
        <f t="shared" si="3"/>
        <v>0</v>
      </c>
      <c r="U49" s="235">
        <f t="shared" si="3"/>
        <v>0</v>
      </c>
      <c r="V49" s="235">
        <f t="shared" si="3"/>
        <v>0</v>
      </c>
      <c r="W49" s="235">
        <f>SUM(W45:W48)</f>
        <v>0</v>
      </c>
      <c r="X49" s="235"/>
      <c r="Y49" s="235"/>
      <c r="Z49" s="204"/>
    </row>
    <row r="50" ht="12" thickTop="1"/>
    <row r="51" spans="2:5" ht="11.25">
      <c r="B51" s="215" t="str">
        <f>+'S-5'!B119</f>
        <v>PROGRAMME:</v>
      </c>
      <c r="C51" s="215"/>
      <c r="D51" s="215" t="str">
        <f>+'S-5'!D51</f>
        <v>OTHERS IF ANY</v>
      </c>
      <c r="E51" s="215"/>
    </row>
    <row r="52" spans="6:8" ht="12" thickBot="1">
      <c r="F52" s="194" t="str">
        <f>+F41</f>
        <v>CET CODE</v>
      </c>
      <c r="H52" s="371" t="str">
        <f>+H41</f>
        <v>AITS</v>
      </c>
    </row>
    <row r="53" spans="2:26" ht="36.75" customHeight="1" thickTop="1">
      <c r="B53" s="754" t="str">
        <f>+B42</f>
        <v>S. No.</v>
      </c>
      <c r="C53" s="741" t="s">
        <v>120</v>
      </c>
      <c r="D53" s="741" t="s">
        <v>90</v>
      </c>
      <c r="E53" s="727" t="s">
        <v>235</v>
      </c>
      <c r="F53" s="741" t="s">
        <v>46</v>
      </c>
      <c r="G53" s="741" t="s">
        <v>51</v>
      </c>
      <c r="H53" s="741" t="s">
        <v>52</v>
      </c>
      <c r="I53" s="756" t="s">
        <v>127</v>
      </c>
      <c r="J53" s="741" t="s">
        <v>126</v>
      </c>
      <c r="K53" s="756">
        <f>+K42</f>
        <v>0</v>
      </c>
      <c r="L53" s="756"/>
      <c r="M53" s="756"/>
      <c r="N53" s="756"/>
      <c r="O53" s="756"/>
      <c r="P53" s="756" t="s">
        <v>134</v>
      </c>
      <c r="Q53" s="760" t="s">
        <v>129</v>
      </c>
      <c r="R53" s="760"/>
      <c r="S53" s="760" t="s">
        <v>130</v>
      </c>
      <c r="T53" s="760"/>
      <c r="U53" s="756" t="s">
        <v>53</v>
      </c>
      <c r="V53" s="756" t="s">
        <v>160</v>
      </c>
      <c r="W53" s="739" t="s">
        <v>579</v>
      </c>
      <c r="X53" s="741" t="s">
        <v>92</v>
      </c>
      <c r="Y53" s="741"/>
      <c r="Z53" s="742"/>
    </row>
    <row r="54" spans="2:26" ht="21" customHeight="1" thickBot="1">
      <c r="B54" s="755"/>
      <c r="C54" s="758"/>
      <c r="D54" s="758"/>
      <c r="E54" s="728"/>
      <c r="F54" s="758"/>
      <c r="G54" s="758"/>
      <c r="H54" s="758"/>
      <c r="I54" s="757"/>
      <c r="J54" s="758"/>
      <c r="K54" s="229" t="s">
        <v>55</v>
      </c>
      <c r="L54" s="237" t="s">
        <v>118</v>
      </c>
      <c r="M54" s="237" t="s">
        <v>117</v>
      </c>
      <c r="N54" s="237" t="s">
        <v>119</v>
      </c>
      <c r="O54" s="229" t="s">
        <v>39</v>
      </c>
      <c r="P54" s="757"/>
      <c r="Q54" s="238" t="s">
        <v>97</v>
      </c>
      <c r="R54" s="238" t="s">
        <v>98</v>
      </c>
      <c r="S54" s="238" t="s">
        <v>97</v>
      </c>
      <c r="T54" s="238" t="s">
        <v>98</v>
      </c>
      <c r="U54" s="757"/>
      <c r="V54" s="757"/>
      <c r="W54" s="740"/>
      <c r="X54" s="229" t="s">
        <v>91</v>
      </c>
      <c r="Y54" s="370" t="s">
        <v>94</v>
      </c>
      <c r="Z54" s="230" t="s">
        <v>93</v>
      </c>
    </row>
    <row r="55" spans="2:26" ht="12" thickTop="1">
      <c r="B55" s="231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3"/>
    </row>
    <row r="56" spans="2:26" ht="11.25">
      <c r="B56" s="231"/>
      <c r="C56" s="232"/>
      <c r="D56" s="232"/>
      <c r="E56" s="232"/>
      <c r="F56" s="232"/>
      <c r="G56" s="232"/>
      <c r="H56" s="232"/>
      <c r="I56" s="232"/>
      <c r="J56" s="232"/>
      <c r="K56" s="234">
        <v>0</v>
      </c>
      <c r="L56" s="234">
        <v>0</v>
      </c>
      <c r="M56" s="234">
        <v>0</v>
      </c>
      <c r="N56" s="234">
        <v>0</v>
      </c>
      <c r="O56" s="234">
        <f>+K56+L56+M56+N56</f>
        <v>0</v>
      </c>
      <c r="P56" s="232">
        <v>0</v>
      </c>
      <c r="Q56" s="232"/>
      <c r="R56" s="232"/>
      <c r="S56" s="232"/>
      <c r="T56" s="232"/>
      <c r="U56" s="232"/>
      <c r="V56" s="232"/>
      <c r="W56" s="232">
        <f>+O56-Q56-S56-U56-V56</f>
        <v>0</v>
      </c>
      <c r="X56" s="232"/>
      <c r="Y56" s="232"/>
      <c r="Z56" s="233"/>
    </row>
    <row r="57" spans="2:26" ht="11.25">
      <c r="B57" s="231"/>
      <c r="C57" s="232"/>
      <c r="D57" s="232"/>
      <c r="E57" s="232"/>
      <c r="F57" s="232"/>
      <c r="G57" s="232"/>
      <c r="H57" s="232"/>
      <c r="I57" s="232"/>
      <c r="J57" s="232"/>
      <c r="K57" s="234"/>
      <c r="L57" s="234"/>
      <c r="M57" s="234"/>
      <c r="N57" s="234"/>
      <c r="O57" s="234">
        <f>+K57+L57+M57+N57</f>
        <v>0</v>
      </c>
      <c r="P57" s="232"/>
      <c r="Q57" s="232"/>
      <c r="R57" s="232"/>
      <c r="S57" s="232"/>
      <c r="T57" s="232"/>
      <c r="U57" s="232"/>
      <c r="V57" s="232"/>
      <c r="W57" s="232">
        <f>+O57-Q57-S57-U57-V57</f>
        <v>0</v>
      </c>
      <c r="X57" s="232"/>
      <c r="Y57" s="232"/>
      <c r="Z57" s="233"/>
    </row>
    <row r="58" spans="2:26" ht="11.25">
      <c r="B58" s="231"/>
      <c r="C58" s="232"/>
      <c r="D58" s="232"/>
      <c r="E58" s="232"/>
      <c r="F58" s="232"/>
      <c r="G58" s="232"/>
      <c r="H58" s="232"/>
      <c r="I58" s="232"/>
      <c r="J58" s="232"/>
      <c r="K58" s="234"/>
      <c r="L58" s="234"/>
      <c r="M58" s="234"/>
      <c r="N58" s="234"/>
      <c r="O58" s="234">
        <f>+K58+L58+M58+N58</f>
        <v>0</v>
      </c>
      <c r="P58" s="232"/>
      <c r="Q58" s="232"/>
      <c r="R58" s="232"/>
      <c r="S58" s="232"/>
      <c r="T58" s="232"/>
      <c r="U58" s="232"/>
      <c r="V58" s="232"/>
      <c r="W58" s="232">
        <f>+O58-Q58-S58-U58-V58</f>
        <v>0</v>
      </c>
      <c r="X58" s="232"/>
      <c r="Y58" s="232"/>
      <c r="Z58" s="233"/>
    </row>
    <row r="59" spans="2:26" ht="11.25">
      <c r="B59" s="231"/>
      <c r="C59" s="232"/>
      <c r="D59" s="232"/>
      <c r="E59" s="232"/>
      <c r="F59" s="232"/>
      <c r="G59" s="232"/>
      <c r="H59" s="232"/>
      <c r="I59" s="232"/>
      <c r="J59" s="232"/>
      <c r="K59" s="234"/>
      <c r="L59" s="234"/>
      <c r="M59" s="234"/>
      <c r="N59" s="234"/>
      <c r="O59" s="234">
        <f>+K59+L59+M59+N59</f>
        <v>0</v>
      </c>
      <c r="P59" s="232"/>
      <c r="Q59" s="232"/>
      <c r="R59" s="232"/>
      <c r="S59" s="232"/>
      <c r="T59" s="232"/>
      <c r="U59" s="232"/>
      <c r="V59" s="232"/>
      <c r="W59" s="232">
        <f>+O59-Q59-S59-U59-V59</f>
        <v>0</v>
      </c>
      <c r="X59" s="232"/>
      <c r="Y59" s="232"/>
      <c r="Z59" s="233"/>
    </row>
    <row r="60" spans="2:26" ht="12" thickBot="1">
      <c r="B60" s="751" t="s">
        <v>50</v>
      </c>
      <c r="C60" s="752"/>
      <c r="D60" s="752"/>
      <c r="E60" s="752"/>
      <c r="F60" s="752"/>
      <c r="G60" s="752"/>
      <c r="H60" s="752"/>
      <c r="I60" s="752"/>
      <c r="J60" s="753"/>
      <c r="K60" s="210">
        <f aca="true" t="shared" si="4" ref="K60:V60">SUM(K56:K59)</f>
        <v>0</v>
      </c>
      <c r="L60" s="210">
        <f t="shared" si="4"/>
        <v>0</v>
      </c>
      <c r="M60" s="210">
        <f t="shared" si="4"/>
        <v>0</v>
      </c>
      <c r="N60" s="210">
        <f t="shared" si="4"/>
        <v>0</v>
      </c>
      <c r="O60" s="210">
        <f t="shared" si="4"/>
        <v>0</v>
      </c>
      <c r="P60" s="235">
        <f t="shared" si="4"/>
        <v>0</v>
      </c>
      <c r="Q60" s="235">
        <f t="shared" si="4"/>
        <v>0</v>
      </c>
      <c r="R60" s="235">
        <f t="shared" si="4"/>
        <v>0</v>
      </c>
      <c r="S60" s="235">
        <f t="shared" si="4"/>
        <v>0</v>
      </c>
      <c r="T60" s="235">
        <f t="shared" si="4"/>
        <v>0</v>
      </c>
      <c r="U60" s="235">
        <f t="shared" si="4"/>
        <v>0</v>
      </c>
      <c r="V60" s="235">
        <f t="shared" si="4"/>
        <v>0</v>
      </c>
      <c r="W60" s="235">
        <f>SUM(W56:W59)</f>
        <v>0</v>
      </c>
      <c r="X60" s="235"/>
      <c r="Y60" s="235"/>
      <c r="Z60" s="204"/>
    </row>
    <row r="61" ht="12" thickTop="1"/>
    <row r="62" spans="20:23" ht="11.25">
      <c r="T62" s="223" t="s">
        <v>56</v>
      </c>
      <c r="U62" s="223"/>
      <c r="V62" s="223"/>
      <c r="W62" s="223">
        <f>+W60+W49+W38+W27+W16</f>
        <v>70000</v>
      </c>
    </row>
    <row r="63" spans="20:23" ht="11.25">
      <c r="T63" s="223"/>
      <c r="U63" s="223"/>
      <c r="V63" s="223"/>
      <c r="W63" s="223"/>
    </row>
    <row r="64" spans="20:23" ht="11.25">
      <c r="T64" s="223"/>
      <c r="U64" s="223"/>
      <c r="V64" s="223"/>
      <c r="W64" s="223"/>
    </row>
    <row r="65" spans="20:23" ht="11.25">
      <c r="T65" s="223"/>
      <c r="U65" s="223"/>
      <c r="V65" s="223"/>
      <c r="W65" s="223"/>
    </row>
    <row r="66" spans="20:23" ht="11.25">
      <c r="T66" s="223"/>
      <c r="U66" s="223"/>
      <c r="V66" s="223"/>
      <c r="W66" s="223"/>
    </row>
    <row r="67" spans="20:23" ht="11.25">
      <c r="T67" s="223"/>
      <c r="U67" s="223"/>
      <c r="V67" s="223"/>
      <c r="W67" s="223"/>
    </row>
    <row r="68" spans="2:23" ht="11.25">
      <c r="B68" s="223" t="str">
        <f>+X72</f>
        <v>SCHEDULE -6</v>
      </c>
      <c r="T68" s="223"/>
      <c r="U68" s="223"/>
      <c r="V68" s="223"/>
      <c r="W68" s="223"/>
    </row>
    <row r="69" ht="18">
      <c r="B69" s="216" t="str">
        <f>+B3</f>
        <v>ABC INSTITUTE OF TECHNOLOGY &amp; SCIENCE</v>
      </c>
    </row>
    <row r="70" ht="11.25"/>
    <row r="71" spans="2:26" ht="15">
      <c r="B71" s="447" t="s">
        <v>402</v>
      </c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</row>
    <row r="72" spans="24:26" ht="15">
      <c r="X72" s="738" t="str">
        <f>+X6</f>
        <v>SCHEDULE -6</v>
      </c>
      <c r="Y72" s="738"/>
      <c r="Z72" s="738"/>
    </row>
    <row r="73" spans="2:5" ht="11.25">
      <c r="B73" s="215" t="s">
        <v>307</v>
      </c>
      <c r="C73" s="215"/>
      <c r="D73" s="215" t="str">
        <f>+D7</f>
        <v> B.TECH</v>
      </c>
      <c r="E73" s="215"/>
    </row>
    <row r="74" spans="6:26" ht="13.5" thickBot="1">
      <c r="F74" s="194" t="str">
        <f>+F8</f>
        <v>CET CODE</v>
      </c>
      <c r="H74" s="371" t="str">
        <f>+H8</f>
        <v>AITS</v>
      </c>
      <c r="Y74" s="750" t="str">
        <f>+Y8</f>
        <v>AMOUNT IN RUPEES</v>
      </c>
      <c r="Z74" s="750"/>
    </row>
    <row r="75" spans="2:26" ht="39.75" customHeight="1" thickTop="1">
      <c r="B75" s="754" t="str">
        <f>+B53</f>
        <v>S. No.</v>
      </c>
      <c r="C75" s="741" t="s">
        <v>120</v>
      </c>
      <c r="D75" s="741" t="s">
        <v>90</v>
      </c>
      <c r="E75" s="727" t="s">
        <v>235</v>
      </c>
      <c r="F75" s="741" t="s">
        <v>46</v>
      </c>
      <c r="G75" s="741" t="s">
        <v>51</v>
      </c>
      <c r="H75" s="741" t="s">
        <v>52</v>
      </c>
      <c r="I75" s="756" t="s">
        <v>127</v>
      </c>
      <c r="J75" s="741" t="s">
        <v>126</v>
      </c>
      <c r="K75" s="756"/>
      <c r="L75" s="756"/>
      <c r="M75" s="756"/>
      <c r="N75" s="756"/>
      <c r="O75" s="756"/>
      <c r="P75" s="756" t="s">
        <v>134</v>
      </c>
      <c r="Q75" s="760" t="s">
        <v>129</v>
      </c>
      <c r="R75" s="760"/>
      <c r="S75" s="760" t="s">
        <v>130</v>
      </c>
      <c r="T75" s="760"/>
      <c r="U75" s="756" t="s">
        <v>53</v>
      </c>
      <c r="V75" s="756" t="s">
        <v>160</v>
      </c>
      <c r="W75" s="739" t="s">
        <v>579</v>
      </c>
      <c r="X75" s="741" t="s">
        <v>92</v>
      </c>
      <c r="Y75" s="741"/>
      <c r="Z75" s="742"/>
    </row>
    <row r="76" spans="2:26" ht="21" customHeight="1" thickBot="1">
      <c r="B76" s="755"/>
      <c r="C76" s="758"/>
      <c r="D76" s="758"/>
      <c r="E76" s="728"/>
      <c r="F76" s="758"/>
      <c r="G76" s="758"/>
      <c r="H76" s="758"/>
      <c r="I76" s="757"/>
      <c r="J76" s="758"/>
      <c r="K76" s="229" t="s">
        <v>55</v>
      </c>
      <c r="L76" s="237" t="s">
        <v>118</v>
      </c>
      <c r="M76" s="237" t="s">
        <v>117</v>
      </c>
      <c r="N76" s="237" t="s">
        <v>119</v>
      </c>
      <c r="O76" s="229" t="s">
        <v>39</v>
      </c>
      <c r="P76" s="757"/>
      <c r="Q76" s="238" t="s">
        <v>97</v>
      </c>
      <c r="R76" s="238" t="s">
        <v>98</v>
      </c>
      <c r="S76" s="238" t="s">
        <v>97</v>
      </c>
      <c r="T76" s="238" t="s">
        <v>98</v>
      </c>
      <c r="U76" s="757"/>
      <c r="V76" s="757"/>
      <c r="W76" s="740"/>
      <c r="X76" s="229" t="s">
        <v>91</v>
      </c>
      <c r="Y76" s="370" t="s">
        <v>94</v>
      </c>
      <c r="Z76" s="230" t="s">
        <v>93</v>
      </c>
    </row>
    <row r="77" spans="2:26" ht="12" thickTop="1"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3"/>
    </row>
    <row r="78" spans="2:26" ht="11.25">
      <c r="B78" s="231"/>
      <c r="C78" s="232"/>
      <c r="D78" s="232"/>
      <c r="E78" s="232"/>
      <c r="F78" s="232"/>
      <c r="G78" s="232"/>
      <c r="H78" s="232"/>
      <c r="I78" s="232"/>
      <c r="J78" s="232"/>
      <c r="K78" s="234">
        <v>300000</v>
      </c>
      <c r="L78" s="234">
        <v>0</v>
      </c>
      <c r="M78" s="234">
        <v>0</v>
      </c>
      <c r="N78" s="234">
        <v>0</v>
      </c>
      <c r="O78" s="234">
        <f>+K78+L78+M78+N78</f>
        <v>300000</v>
      </c>
      <c r="P78" s="232">
        <v>100000</v>
      </c>
      <c r="Q78" s="232"/>
      <c r="R78" s="232"/>
      <c r="S78" s="232"/>
      <c r="T78" s="232"/>
      <c r="U78" s="232"/>
      <c r="V78" s="232"/>
      <c r="W78" s="232">
        <f>+O78-Q78-S78-U78-V78</f>
        <v>300000</v>
      </c>
      <c r="X78" s="232"/>
      <c r="Y78" s="232"/>
      <c r="Z78" s="233"/>
    </row>
    <row r="79" spans="2:26" ht="11.25">
      <c r="B79" s="231"/>
      <c r="C79" s="232"/>
      <c r="D79" s="232"/>
      <c r="E79" s="232"/>
      <c r="F79" s="232"/>
      <c r="G79" s="232"/>
      <c r="H79" s="232"/>
      <c r="I79" s="232"/>
      <c r="J79" s="232"/>
      <c r="K79" s="234"/>
      <c r="L79" s="234"/>
      <c r="M79" s="234"/>
      <c r="N79" s="234"/>
      <c r="O79" s="234">
        <f>+K79+L79+M79+N79</f>
        <v>0</v>
      </c>
      <c r="P79" s="232"/>
      <c r="Q79" s="232"/>
      <c r="R79" s="232"/>
      <c r="S79" s="232"/>
      <c r="T79" s="232"/>
      <c r="U79" s="232"/>
      <c r="V79" s="232"/>
      <c r="W79" s="232">
        <f>+O79-Q79-S79-U79-V79</f>
        <v>0</v>
      </c>
      <c r="X79" s="232"/>
      <c r="Y79" s="232"/>
      <c r="Z79" s="233"/>
    </row>
    <row r="80" spans="2:26" ht="11.25">
      <c r="B80" s="231"/>
      <c r="C80" s="232"/>
      <c r="D80" s="232"/>
      <c r="E80" s="232"/>
      <c r="F80" s="232"/>
      <c r="G80" s="232"/>
      <c r="H80" s="232"/>
      <c r="I80" s="232"/>
      <c r="J80" s="232"/>
      <c r="K80" s="234"/>
      <c r="L80" s="234"/>
      <c r="M80" s="234"/>
      <c r="N80" s="234"/>
      <c r="O80" s="234">
        <f>+K80+L80+M80+N80</f>
        <v>0</v>
      </c>
      <c r="P80" s="232"/>
      <c r="Q80" s="232"/>
      <c r="R80" s="232"/>
      <c r="S80" s="232"/>
      <c r="T80" s="232"/>
      <c r="U80" s="232"/>
      <c r="V80" s="232"/>
      <c r="W80" s="232">
        <f>+O80-Q80-S80-U80-V80</f>
        <v>0</v>
      </c>
      <c r="X80" s="232"/>
      <c r="Y80" s="232"/>
      <c r="Z80" s="233"/>
    </row>
    <row r="81" spans="2:26" ht="11.25">
      <c r="B81" s="231"/>
      <c r="C81" s="232"/>
      <c r="D81" s="232"/>
      <c r="E81" s="232"/>
      <c r="F81" s="232"/>
      <c r="G81" s="232"/>
      <c r="H81" s="232"/>
      <c r="I81" s="232"/>
      <c r="J81" s="232"/>
      <c r="K81" s="234"/>
      <c r="L81" s="234"/>
      <c r="M81" s="234"/>
      <c r="N81" s="234"/>
      <c r="O81" s="234">
        <f>+K81+L81+M81+N81</f>
        <v>0</v>
      </c>
      <c r="P81" s="232"/>
      <c r="Q81" s="232"/>
      <c r="R81" s="232"/>
      <c r="S81" s="232"/>
      <c r="T81" s="232"/>
      <c r="U81" s="232"/>
      <c r="V81" s="232"/>
      <c r="W81" s="232">
        <f>+O81-Q81-S81-U81-V81</f>
        <v>0</v>
      </c>
      <c r="X81" s="232"/>
      <c r="Y81" s="232"/>
      <c r="Z81" s="233"/>
    </row>
    <row r="82" spans="2:26" ht="12" thickBot="1">
      <c r="B82" s="751" t="s">
        <v>50</v>
      </c>
      <c r="C82" s="752"/>
      <c r="D82" s="752"/>
      <c r="E82" s="752"/>
      <c r="F82" s="752"/>
      <c r="G82" s="752"/>
      <c r="H82" s="752"/>
      <c r="I82" s="752"/>
      <c r="J82" s="753"/>
      <c r="K82" s="210">
        <f aca="true" t="shared" si="5" ref="K82:V82">SUM(K78:K81)</f>
        <v>300000</v>
      </c>
      <c r="L82" s="210">
        <f t="shared" si="5"/>
        <v>0</v>
      </c>
      <c r="M82" s="210">
        <f t="shared" si="5"/>
        <v>0</v>
      </c>
      <c r="N82" s="210">
        <f t="shared" si="5"/>
        <v>0</v>
      </c>
      <c r="O82" s="210">
        <f t="shared" si="5"/>
        <v>300000</v>
      </c>
      <c r="P82" s="235">
        <f t="shared" si="5"/>
        <v>100000</v>
      </c>
      <c r="Q82" s="235">
        <f t="shared" si="5"/>
        <v>0</v>
      </c>
      <c r="R82" s="235">
        <f t="shared" si="5"/>
        <v>0</v>
      </c>
      <c r="S82" s="235">
        <f t="shared" si="5"/>
        <v>0</v>
      </c>
      <c r="T82" s="235">
        <f t="shared" si="5"/>
        <v>0</v>
      </c>
      <c r="U82" s="235">
        <f t="shared" si="5"/>
        <v>0</v>
      </c>
      <c r="V82" s="235">
        <f t="shared" si="5"/>
        <v>0</v>
      </c>
      <c r="W82" s="235">
        <f>SUM(W78:W81)</f>
        <v>300000</v>
      </c>
      <c r="X82" s="235"/>
      <c r="Y82" s="235"/>
      <c r="Z82" s="204"/>
    </row>
    <row r="83" spans="2:26" ht="12" thickTop="1"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</row>
    <row r="84" spans="2:5" ht="11.25">
      <c r="B84" s="215" t="s">
        <v>307</v>
      </c>
      <c r="C84" s="215"/>
      <c r="D84" s="215" t="str">
        <f>+D18</f>
        <v> M.TECH</v>
      </c>
      <c r="E84" s="215"/>
    </row>
    <row r="85" spans="6:8" ht="12" thickBot="1">
      <c r="F85" s="194" t="str">
        <f>+F74</f>
        <v>CET CODE</v>
      </c>
      <c r="H85" s="371" t="str">
        <f>+H74</f>
        <v>AITS</v>
      </c>
    </row>
    <row r="86" spans="2:26" ht="39" customHeight="1" thickTop="1">
      <c r="B86" s="754" t="str">
        <f>+B75</f>
        <v>S. No.</v>
      </c>
      <c r="C86" s="741" t="s">
        <v>120</v>
      </c>
      <c r="D86" s="741" t="s">
        <v>90</v>
      </c>
      <c r="E86" s="727" t="s">
        <v>235</v>
      </c>
      <c r="F86" s="741" t="s">
        <v>46</v>
      </c>
      <c r="G86" s="741" t="s">
        <v>51</v>
      </c>
      <c r="H86" s="741" t="s">
        <v>52</v>
      </c>
      <c r="I86" s="756" t="s">
        <v>127</v>
      </c>
      <c r="J86" s="741" t="s">
        <v>126</v>
      </c>
      <c r="K86" s="756">
        <f>+K75</f>
        <v>0</v>
      </c>
      <c r="L86" s="756"/>
      <c r="M86" s="756"/>
      <c r="N86" s="756"/>
      <c r="O86" s="756"/>
      <c r="P86" s="756" t="s">
        <v>134</v>
      </c>
      <c r="Q86" s="760" t="s">
        <v>129</v>
      </c>
      <c r="R86" s="760"/>
      <c r="S86" s="760" t="s">
        <v>130</v>
      </c>
      <c r="T86" s="760"/>
      <c r="U86" s="756" t="s">
        <v>53</v>
      </c>
      <c r="V86" s="756" t="s">
        <v>160</v>
      </c>
      <c r="W86" s="739" t="s">
        <v>579</v>
      </c>
      <c r="X86" s="741" t="s">
        <v>92</v>
      </c>
      <c r="Y86" s="741"/>
      <c r="Z86" s="742"/>
    </row>
    <row r="87" spans="2:26" ht="21" customHeight="1" thickBot="1">
      <c r="B87" s="755"/>
      <c r="C87" s="758"/>
      <c r="D87" s="758"/>
      <c r="E87" s="728"/>
      <c r="F87" s="758"/>
      <c r="G87" s="758"/>
      <c r="H87" s="758"/>
      <c r="I87" s="757"/>
      <c r="J87" s="758"/>
      <c r="K87" s="229" t="s">
        <v>55</v>
      </c>
      <c r="L87" s="237" t="s">
        <v>118</v>
      </c>
      <c r="M87" s="237" t="s">
        <v>117</v>
      </c>
      <c r="N87" s="237" t="s">
        <v>119</v>
      </c>
      <c r="O87" s="229" t="s">
        <v>39</v>
      </c>
      <c r="P87" s="757"/>
      <c r="Q87" s="238" t="s">
        <v>97</v>
      </c>
      <c r="R87" s="238" t="s">
        <v>98</v>
      </c>
      <c r="S87" s="238" t="s">
        <v>97</v>
      </c>
      <c r="T87" s="238" t="s">
        <v>98</v>
      </c>
      <c r="U87" s="757"/>
      <c r="V87" s="757"/>
      <c r="W87" s="740"/>
      <c r="X87" s="229" t="s">
        <v>91</v>
      </c>
      <c r="Y87" s="370" t="s">
        <v>94</v>
      </c>
      <c r="Z87" s="230" t="s">
        <v>93</v>
      </c>
    </row>
    <row r="88" spans="2:26" ht="12" thickTop="1">
      <c r="B88" s="231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3"/>
    </row>
    <row r="89" spans="2:26" ht="11.25">
      <c r="B89" s="231"/>
      <c r="C89" s="232"/>
      <c r="D89" s="232"/>
      <c r="E89" s="232"/>
      <c r="F89" s="232"/>
      <c r="G89" s="232"/>
      <c r="H89" s="232"/>
      <c r="I89" s="232"/>
      <c r="J89" s="232"/>
      <c r="K89" s="234">
        <v>75000</v>
      </c>
      <c r="L89" s="234">
        <v>0</v>
      </c>
      <c r="M89" s="234">
        <v>0</v>
      </c>
      <c r="N89" s="234">
        <v>0</v>
      </c>
      <c r="O89" s="234">
        <f>+K89+L89+M89+N89</f>
        <v>75000</v>
      </c>
      <c r="P89" s="232">
        <v>50000</v>
      </c>
      <c r="Q89" s="232"/>
      <c r="R89" s="232"/>
      <c r="S89" s="232"/>
      <c r="T89" s="232"/>
      <c r="U89" s="232"/>
      <c r="V89" s="232"/>
      <c r="W89" s="232">
        <f>+O89-Q89-S89-U89-V89</f>
        <v>75000</v>
      </c>
      <c r="X89" s="232"/>
      <c r="Y89" s="232"/>
      <c r="Z89" s="233"/>
    </row>
    <row r="90" spans="2:26" ht="11.25">
      <c r="B90" s="231"/>
      <c r="C90" s="232"/>
      <c r="D90" s="232"/>
      <c r="E90" s="232"/>
      <c r="F90" s="232"/>
      <c r="G90" s="232"/>
      <c r="H90" s="232"/>
      <c r="I90" s="232"/>
      <c r="J90" s="232"/>
      <c r="K90" s="234"/>
      <c r="L90" s="234"/>
      <c r="M90" s="234"/>
      <c r="N90" s="234"/>
      <c r="O90" s="234">
        <f>+K90+L90+M90+N90</f>
        <v>0</v>
      </c>
      <c r="P90" s="232"/>
      <c r="Q90" s="232"/>
      <c r="R90" s="232"/>
      <c r="S90" s="232"/>
      <c r="T90" s="232"/>
      <c r="U90" s="232"/>
      <c r="V90" s="232"/>
      <c r="W90" s="232">
        <f>+O90-Q90-S90-U90-V90</f>
        <v>0</v>
      </c>
      <c r="X90" s="232"/>
      <c r="Y90" s="232"/>
      <c r="Z90" s="233"/>
    </row>
    <row r="91" spans="2:26" ht="11.25">
      <c r="B91" s="231"/>
      <c r="C91" s="232"/>
      <c r="D91" s="232"/>
      <c r="E91" s="232"/>
      <c r="F91" s="232"/>
      <c r="G91" s="232"/>
      <c r="H91" s="232"/>
      <c r="I91" s="232"/>
      <c r="J91" s="232"/>
      <c r="K91" s="234"/>
      <c r="L91" s="234"/>
      <c r="M91" s="234"/>
      <c r="N91" s="234"/>
      <c r="O91" s="234">
        <f>+K91+L91+M91+N91</f>
        <v>0</v>
      </c>
      <c r="P91" s="232"/>
      <c r="Q91" s="232"/>
      <c r="R91" s="232"/>
      <c r="S91" s="232"/>
      <c r="T91" s="232"/>
      <c r="U91" s="232"/>
      <c r="V91" s="232"/>
      <c r="W91" s="232">
        <f>+O91-Q91-S91-U91-V91</f>
        <v>0</v>
      </c>
      <c r="X91" s="232"/>
      <c r="Y91" s="232"/>
      <c r="Z91" s="233"/>
    </row>
    <row r="92" spans="2:26" ht="11.25">
      <c r="B92" s="231"/>
      <c r="C92" s="232"/>
      <c r="D92" s="232"/>
      <c r="E92" s="232"/>
      <c r="F92" s="232"/>
      <c r="G92" s="232"/>
      <c r="H92" s="232"/>
      <c r="I92" s="232"/>
      <c r="J92" s="232"/>
      <c r="K92" s="234"/>
      <c r="L92" s="234"/>
      <c r="M92" s="234"/>
      <c r="N92" s="234"/>
      <c r="O92" s="234">
        <f>+K92+L92+M92+N92</f>
        <v>0</v>
      </c>
      <c r="P92" s="232"/>
      <c r="Q92" s="232"/>
      <c r="R92" s="232"/>
      <c r="S92" s="232"/>
      <c r="T92" s="232"/>
      <c r="U92" s="232"/>
      <c r="V92" s="232"/>
      <c r="W92" s="232">
        <f>+O92-Q92-S92-U92-V92</f>
        <v>0</v>
      </c>
      <c r="X92" s="232"/>
      <c r="Y92" s="232"/>
      <c r="Z92" s="233"/>
    </row>
    <row r="93" spans="2:26" ht="12" thickBot="1">
      <c r="B93" s="751" t="s">
        <v>50</v>
      </c>
      <c r="C93" s="752"/>
      <c r="D93" s="752"/>
      <c r="E93" s="752"/>
      <c r="F93" s="752"/>
      <c r="G93" s="752"/>
      <c r="H93" s="752"/>
      <c r="I93" s="752"/>
      <c r="J93" s="753"/>
      <c r="K93" s="210">
        <f aca="true" t="shared" si="6" ref="K93:V93">SUM(K89:K92)</f>
        <v>75000</v>
      </c>
      <c r="L93" s="210">
        <f t="shared" si="6"/>
        <v>0</v>
      </c>
      <c r="M93" s="210">
        <f t="shared" si="6"/>
        <v>0</v>
      </c>
      <c r="N93" s="210">
        <f t="shared" si="6"/>
        <v>0</v>
      </c>
      <c r="O93" s="210">
        <f t="shared" si="6"/>
        <v>75000</v>
      </c>
      <c r="P93" s="235">
        <f t="shared" si="6"/>
        <v>50000</v>
      </c>
      <c r="Q93" s="235">
        <f t="shared" si="6"/>
        <v>0</v>
      </c>
      <c r="R93" s="235">
        <f t="shared" si="6"/>
        <v>0</v>
      </c>
      <c r="S93" s="235">
        <f t="shared" si="6"/>
        <v>0</v>
      </c>
      <c r="T93" s="235">
        <f t="shared" si="6"/>
        <v>0</v>
      </c>
      <c r="U93" s="235">
        <f t="shared" si="6"/>
        <v>0</v>
      </c>
      <c r="V93" s="235">
        <f t="shared" si="6"/>
        <v>0</v>
      </c>
      <c r="W93" s="235">
        <f>SUM(W89:W92)</f>
        <v>75000</v>
      </c>
      <c r="X93" s="235"/>
      <c r="Y93" s="235"/>
      <c r="Z93" s="204"/>
    </row>
    <row r="94" ht="12" thickTop="1"/>
    <row r="95" spans="2:5" ht="11.25">
      <c r="B95" s="215" t="s">
        <v>307</v>
      </c>
      <c r="C95" s="215"/>
      <c r="D95" s="215" t="str">
        <f>+D29</f>
        <v>MCA</v>
      </c>
      <c r="E95" s="215"/>
    </row>
    <row r="96" spans="6:8" ht="12" thickBot="1">
      <c r="F96" s="194" t="str">
        <f>+F85</f>
        <v>CET CODE</v>
      </c>
      <c r="H96" s="371" t="str">
        <f>+H85</f>
        <v>AITS</v>
      </c>
    </row>
    <row r="97" spans="2:26" ht="44.25" customHeight="1" thickTop="1">
      <c r="B97" s="754" t="str">
        <f>+B86</f>
        <v>S. No.</v>
      </c>
      <c r="C97" s="741" t="s">
        <v>120</v>
      </c>
      <c r="D97" s="741" t="s">
        <v>90</v>
      </c>
      <c r="E97" s="727" t="s">
        <v>235</v>
      </c>
      <c r="F97" s="741" t="s">
        <v>46</v>
      </c>
      <c r="G97" s="741" t="s">
        <v>51</v>
      </c>
      <c r="H97" s="741" t="s">
        <v>52</v>
      </c>
      <c r="I97" s="756" t="s">
        <v>127</v>
      </c>
      <c r="J97" s="741" t="s">
        <v>126</v>
      </c>
      <c r="K97" s="756">
        <f>+K86</f>
        <v>0</v>
      </c>
      <c r="L97" s="756"/>
      <c r="M97" s="756"/>
      <c r="N97" s="756"/>
      <c r="O97" s="756"/>
      <c r="P97" s="756" t="s">
        <v>134</v>
      </c>
      <c r="Q97" s="760" t="s">
        <v>129</v>
      </c>
      <c r="R97" s="760"/>
      <c r="S97" s="760" t="s">
        <v>130</v>
      </c>
      <c r="T97" s="760"/>
      <c r="U97" s="756" t="s">
        <v>53</v>
      </c>
      <c r="V97" s="756" t="s">
        <v>160</v>
      </c>
      <c r="W97" s="739" t="s">
        <v>579</v>
      </c>
      <c r="X97" s="741" t="s">
        <v>92</v>
      </c>
      <c r="Y97" s="741"/>
      <c r="Z97" s="742"/>
    </row>
    <row r="98" spans="2:26" ht="21" customHeight="1" thickBot="1">
      <c r="B98" s="755"/>
      <c r="C98" s="758"/>
      <c r="D98" s="758"/>
      <c r="E98" s="728"/>
      <c r="F98" s="758"/>
      <c r="G98" s="758"/>
      <c r="H98" s="758"/>
      <c r="I98" s="757"/>
      <c r="J98" s="758"/>
      <c r="K98" s="229" t="s">
        <v>55</v>
      </c>
      <c r="L98" s="237" t="s">
        <v>118</v>
      </c>
      <c r="M98" s="237" t="s">
        <v>117</v>
      </c>
      <c r="N98" s="237" t="s">
        <v>119</v>
      </c>
      <c r="O98" s="229" t="s">
        <v>39</v>
      </c>
      <c r="P98" s="757"/>
      <c r="Q98" s="238" t="s">
        <v>97</v>
      </c>
      <c r="R98" s="238" t="s">
        <v>98</v>
      </c>
      <c r="S98" s="238" t="s">
        <v>97</v>
      </c>
      <c r="T98" s="238" t="s">
        <v>98</v>
      </c>
      <c r="U98" s="757"/>
      <c r="V98" s="757"/>
      <c r="W98" s="740"/>
      <c r="X98" s="229" t="s">
        <v>91</v>
      </c>
      <c r="Y98" s="370" t="s">
        <v>94</v>
      </c>
      <c r="Z98" s="230" t="s">
        <v>93</v>
      </c>
    </row>
    <row r="99" spans="2:26" ht="12" thickTop="1">
      <c r="B99" s="231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3"/>
    </row>
    <row r="100" spans="2:26" ht="11.25">
      <c r="B100" s="231"/>
      <c r="C100" s="232"/>
      <c r="D100" s="232"/>
      <c r="E100" s="232"/>
      <c r="F100" s="232"/>
      <c r="G100" s="232"/>
      <c r="H100" s="232"/>
      <c r="I100" s="232"/>
      <c r="J100" s="232"/>
      <c r="K100" s="234">
        <v>50000</v>
      </c>
      <c r="L100" s="234">
        <v>0</v>
      </c>
      <c r="M100" s="234">
        <v>0</v>
      </c>
      <c r="N100" s="234">
        <v>0</v>
      </c>
      <c r="O100" s="234">
        <f>+K100+L100+M100+N100</f>
        <v>50000</v>
      </c>
      <c r="P100" s="232">
        <v>25000</v>
      </c>
      <c r="Q100" s="232"/>
      <c r="R100" s="232"/>
      <c r="S100" s="232"/>
      <c r="T100" s="232"/>
      <c r="U100" s="232"/>
      <c r="V100" s="232"/>
      <c r="W100" s="232">
        <f>+O100-Q100-S100-U100-V100</f>
        <v>50000</v>
      </c>
      <c r="X100" s="232"/>
      <c r="Y100" s="232"/>
      <c r="Z100" s="233"/>
    </row>
    <row r="101" spans="2:26" ht="11.25">
      <c r="B101" s="231"/>
      <c r="C101" s="232"/>
      <c r="D101" s="232"/>
      <c r="E101" s="232"/>
      <c r="F101" s="232"/>
      <c r="G101" s="232"/>
      <c r="H101" s="232"/>
      <c r="I101" s="232"/>
      <c r="J101" s="232"/>
      <c r="K101" s="234"/>
      <c r="L101" s="234"/>
      <c r="M101" s="234"/>
      <c r="N101" s="234"/>
      <c r="O101" s="234">
        <f>+K101+L101+M101+N101</f>
        <v>0</v>
      </c>
      <c r="P101" s="232"/>
      <c r="Q101" s="232"/>
      <c r="R101" s="232"/>
      <c r="S101" s="232"/>
      <c r="T101" s="232"/>
      <c r="U101" s="232"/>
      <c r="V101" s="232"/>
      <c r="W101" s="232">
        <f>+O101-Q101-S101-U101-V101</f>
        <v>0</v>
      </c>
      <c r="X101" s="232"/>
      <c r="Y101" s="232"/>
      <c r="Z101" s="233"/>
    </row>
    <row r="102" spans="2:26" ht="11.25">
      <c r="B102" s="231"/>
      <c r="C102" s="232"/>
      <c r="D102" s="232"/>
      <c r="E102" s="232"/>
      <c r="F102" s="232"/>
      <c r="G102" s="232"/>
      <c r="H102" s="232"/>
      <c r="I102" s="232"/>
      <c r="J102" s="232"/>
      <c r="K102" s="234"/>
      <c r="L102" s="234"/>
      <c r="M102" s="234"/>
      <c r="N102" s="234"/>
      <c r="O102" s="234">
        <f>+K102+L102+M102+N102</f>
        <v>0</v>
      </c>
      <c r="P102" s="232"/>
      <c r="Q102" s="232"/>
      <c r="R102" s="232"/>
      <c r="S102" s="232"/>
      <c r="T102" s="232"/>
      <c r="U102" s="232"/>
      <c r="V102" s="232"/>
      <c r="W102" s="232">
        <f>+O102-Q102-S102-U102-V102</f>
        <v>0</v>
      </c>
      <c r="X102" s="232"/>
      <c r="Y102" s="232"/>
      <c r="Z102" s="233"/>
    </row>
    <row r="103" spans="2:26" ht="11.25">
      <c r="B103" s="231"/>
      <c r="C103" s="232"/>
      <c r="D103" s="232"/>
      <c r="E103" s="232"/>
      <c r="F103" s="232"/>
      <c r="G103" s="232"/>
      <c r="H103" s="232"/>
      <c r="I103" s="232"/>
      <c r="J103" s="232"/>
      <c r="K103" s="234"/>
      <c r="L103" s="234"/>
      <c r="M103" s="234"/>
      <c r="N103" s="234"/>
      <c r="O103" s="234">
        <f>+K103+L103+M103+N103</f>
        <v>0</v>
      </c>
      <c r="P103" s="232"/>
      <c r="Q103" s="232"/>
      <c r="R103" s="232"/>
      <c r="S103" s="232"/>
      <c r="T103" s="232"/>
      <c r="U103" s="232"/>
      <c r="V103" s="232"/>
      <c r="W103" s="232">
        <f>+O103-Q103-S103-U103-V103</f>
        <v>0</v>
      </c>
      <c r="X103" s="232"/>
      <c r="Y103" s="232"/>
      <c r="Z103" s="233"/>
    </row>
    <row r="104" spans="2:26" ht="12" thickBot="1">
      <c r="B104" s="751" t="s">
        <v>50</v>
      </c>
      <c r="C104" s="752"/>
      <c r="D104" s="752"/>
      <c r="E104" s="752"/>
      <c r="F104" s="752"/>
      <c r="G104" s="752"/>
      <c r="H104" s="752"/>
      <c r="I104" s="752"/>
      <c r="J104" s="753"/>
      <c r="K104" s="210">
        <f aca="true" t="shared" si="7" ref="K104:V104">SUM(K100:K103)</f>
        <v>50000</v>
      </c>
      <c r="L104" s="210">
        <f t="shared" si="7"/>
        <v>0</v>
      </c>
      <c r="M104" s="210">
        <f t="shared" si="7"/>
        <v>0</v>
      </c>
      <c r="N104" s="210">
        <f t="shared" si="7"/>
        <v>0</v>
      </c>
      <c r="O104" s="210">
        <f t="shared" si="7"/>
        <v>50000</v>
      </c>
      <c r="P104" s="235">
        <f t="shared" si="7"/>
        <v>25000</v>
      </c>
      <c r="Q104" s="235">
        <f t="shared" si="7"/>
        <v>0</v>
      </c>
      <c r="R104" s="235">
        <f t="shared" si="7"/>
        <v>0</v>
      </c>
      <c r="S104" s="235">
        <f t="shared" si="7"/>
        <v>0</v>
      </c>
      <c r="T104" s="235">
        <f t="shared" si="7"/>
        <v>0</v>
      </c>
      <c r="U104" s="235">
        <f t="shared" si="7"/>
        <v>0</v>
      </c>
      <c r="V104" s="235">
        <f t="shared" si="7"/>
        <v>0</v>
      </c>
      <c r="W104" s="235">
        <f>SUM(W100:W103)</f>
        <v>50000</v>
      </c>
      <c r="X104" s="235"/>
      <c r="Y104" s="235"/>
      <c r="Z104" s="204"/>
    </row>
    <row r="105" ht="12" thickTop="1"/>
    <row r="106" spans="2:5" ht="11.25">
      <c r="B106" s="215" t="s">
        <v>307</v>
      </c>
      <c r="C106" s="215"/>
      <c r="D106" s="215" t="str">
        <f>+D40</f>
        <v>MBA</v>
      </c>
      <c r="E106" s="215"/>
    </row>
    <row r="107" spans="6:8" ht="12" thickBot="1">
      <c r="F107" s="194" t="str">
        <f>+F96</f>
        <v>CET CODE</v>
      </c>
      <c r="H107" s="371" t="str">
        <f>+H96</f>
        <v>AITS</v>
      </c>
    </row>
    <row r="108" spans="2:26" ht="39.75" customHeight="1" thickTop="1">
      <c r="B108" s="754" t="str">
        <f>+B97</f>
        <v>S. No.</v>
      </c>
      <c r="C108" s="741" t="s">
        <v>120</v>
      </c>
      <c r="D108" s="741" t="s">
        <v>90</v>
      </c>
      <c r="E108" s="727" t="s">
        <v>235</v>
      </c>
      <c r="F108" s="741" t="s">
        <v>46</v>
      </c>
      <c r="G108" s="741" t="s">
        <v>51</v>
      </c>
      <c r="H108" s="741" t="s">
        <v>52</v>
      </c>
      <c r="I108" s="756" t="s">
        <v>127</v>
      </c>
      <c r="J108" s="741" t="s">
        <v>126</v>
      </c>
      <c r="K108" s="756">
        <f>+K97</f>
        <v>0</v>
      </c>
      <c r="L108" s="756"/>
      <c r="M108" s="756"/>
      <c r="N108" s="756"/>
      <c r="O108" s="756"/>
      <c r="P108" s="756" t="s">
        <v>134</v>
      </c>
      <c r="Q108" s="760" t="s">
        <v>129</v>
      </c>
      <c r="R108" s="760"/>
      <c r="S108" s="760" t="s">
        <v>130</v>
      </c>
      <c r="T108" s="760"/>
      <c r="U108" s="756" t="s">
        <v>53</v>
      </c>
      <c r="V108" s="756" t="s">
        <v>160</v>
      </c>
      <c r="W108" s="739" t="s">
        <v>579</v>
      </c>
      <c r="X108" s="741" t="s">
        <v>92</v>
      </c>
      <c r="Y108" s="741"/>
      <c r="Z108" s="742"/>
    </row>
    <row r="109" spans="2:26" ht="21" customHeight="1" thickBot="1">
      <c r="B109" s="755"/>
      <c r="C109" s="758"/>
      <c r="D109" s="758"/>
      <c r="E109" s="728"/>
      <c r="F109" s="758"/>
      <c r="G109" s="758"/>
      <c r="H109" s="758"/>
      <c r="I109" s="757"/>
      <c r="J109" s="758"/>
      <c r="K109" s="229" t="s">
        <v>55</v>
      </c>
      <c r="L109" s="237" t="s">
        <v>118</v>
      </c>
      <c r="M109" s="237" t="s">
        <v>117</v>
      </c>
      <c r="N109" s="237" t="s">
        <v>119</v>
      </c>
      <c r="O109" s="229" t="s">
        <v>39</v>
      </c>
      <c r="P109" s="757"/>
      <c r="Q109" s="238" t="s">
        <v>97</v>
      </c>
      <c r="R109" s="238" t="s">
        <v>98</v>
      </c>
      <c r="S109" s="238" t="s">
        <v>97</v>
      </c>
      <c r="T109" s="238" t="s">
        <v>98</v>
      </c>
      <c r="U109" s="757"/>
      <c r="V109" s="757"/>
      <c r="W109" s="740"/>
      <c r="X109" s="229" t="s">
        <v>91</v>
      </c>
      <c r="Y109" s="370" t="s">
        <v>94</v>
      </c>
      <c r="Z109" s="230" t="s">
        <v>93</v>
      </c>
    </row>
    <row r="110" spans="2:26" ht="12" thickTop="1">
      <c r="B110" s="231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3"/>
    </row>
    <row r="111" spans="2:26" ht="11.25">
      <c r="B111" s="231"/>
      <c r="C111" s="232"/>
      <c r="D111" s="232"/>
      <c r="E111" s="232"/>
      <c r="F111" s="232"/>
      <c r="G111" s="232"/>
      <c r="H111" s="232"/>
      <c r="I111" s="232"/>
      <c r="J111" s="232"/>
      <c r="K111" s="234">
        <v>25000</v>
      </c>
      <c r="L111" s="234">
        <v>0</v>
      </c>
      <c r="M111" s="234">
        <v>0</v>
      </c>
      <c r="N111" s="234">
        <v>0</v>
      </c>
      <c r="O111" s="234">
        <f>+K111+L111+M111+N111</f>
        <v>25000</v>
      </c>
      <c r="P111" s="232">
        <v>10000</v>
      </c>
      <c r="Q111" s="232"/>
      <c r="R111" s="232"/>
      <c r="S111" s="232"/>
      <c r="T111" s="232"/>
      <c r="U111" s="232"/>
      <c r="V111" s="232"/>
      <c r="W111" s="232">
        <f>+O111-Q111-S111-U111-V111</f>
        <v>25000</v>
      </c>
      <c r="X111" s="232"/>
      <c r="Y111" s="232"/>
      <c r="Z111" s="233"/>
    </row>
    <row r="112" spans="2:26" ht="11.25">
      <c r="B112" s="231"/>
      <c r="C112" s="232"/>
      <c r="D112" s="232"/>
      <c r="E112" s="232"/>
      <c r="F112" s="232"/>
      <c r="G112" s="232"/>
      <c r="H112" s="232"/>
      <c r="I112" s="232"/>
      <c r="J112" s="232"/>
      <c r="K112" s="234"/>
      <c r="L112" s="234"/>
      <c r="M112" s="234"/>
      <c r="N112" s="234"/>
      <c r="O112" s="234">
        <f>+K112+L112+M112+N112</f>
        <v>0</v>
      </c>
      <c r="P112" s="232"/>
      <c r="Q112" s="232"/>
      <c r="R112" s="232"/>
      <c r="S112" s="232"/>
      <c r="T112" s="232"/>
      <c r="U112" s="232"/>
      <c r="V112" s="232"/>
      <c r="W112" s="232">
        <f>+O112-Q112-S112-U112-V112</f>
        <v>0</v>
      </c>
      <c r="X112" s="232"/>
      <c r="Y112" s="232"/>
      <c r="Z112" s="233"/>
    </row>
    <row r="113" spans="2:26" ht="11.25">
      <c r="B113" s="231"/>
      <c r="C113" s="232"/>
      <c r="D113" s="232"/>
      <c r="E113" s="232"/>
      <c r="F113" s="232"/>
      <c r="G113" s="232"/>
      <c r="H113" s="232"/>
      <c r="I113" s="232"/>
      <c r="J113" s="232"/>
      <c r="K113" s="234"/>
      <c r="L113" s="234"/>
      <c r="M113" s="234"/>
      <c r="N113" s="234"/>
      <c r="O113" s="234">
        <f>+K113+L113+M113+N113</f>
        <v>0</v>
      </c>
      <c r="P113" s="232"/>
      <c r="Q113" s="232"/>
      <c r="R113" s="232"/>
      <c r="S113" s="232"/>
      <c r="T113" s="232"/>
      <c r="U113" s="232"/>
      <c r="V113" s="232"/>
      <c r="W113" s="232">
        <f>+O113-Q113-S113-U113-V113</f>
        <v>0</v>
      </c>
      <c r="X113" s="232"/>
      <c r="Y113" s="232"/>
      <c r="Z113" s="233"/>
    </row>
    <row r="114" spans="2:26" ht="12" thickBot="1">
      <c r="B114" s="751" t="s">
        <v>50</v>
      </c>
      <c r="C114" s="752"/>
      <c r="D114" s="752"/>
      <c r="E114" s="752"/>
      <c r="F114" s="752"/>
      <c r="G114" s="752"/>
      <c r="H114" s="752"/>
      <c r="I114" s="752"/>
      <c r="J114" s="753"/>
      <c r="K114" s="210">
        <f aca="true" t="shared" si="8" ref="K114:V114">SUM(K111:K113)</f>
        <v>25000</v>
      </c>
      <c r="L114" s="210">
        <f t="shared" si="8"/>
        <v>0</v>
      </c>
      <c r="M114" s="210">
        <f t="shared" si="8"/>
        <v>0</v>
      </c>
      <c r="N114" s="210">
        <f t="shared" si="8"/>
        <v>0</v>
      </c>
      <c r="O114" s="210">
        <f t="shared" si="8"/>
        <v>25000</v>
      </c>
      <c r="P114" s="235">
        <f t="shared" si="8"/>
        <v>10000</v>
      </c>
      <c r="Q114" s="235">
        <f t="shared" si="8"/>
        <v>0</v>
      </c>
      <c r="R114" s="235">
        <f t="shared" si="8"/>
        <v>0</v>
      </c>
      <c r="S114" s="235">
        <f t="shared" si="8"/>
        <v>0</v>
      </c>
      <c r="T114" s="235">
        <f t="shared" si="8"/>
        <v>0</v>
      </c>
      <c r="U114" s="235">
        <f t="shared" si="8"/>
        <v>0</v>
      </c>
      <c r="V114" s="235">
        <f t="shared" si="8"/>
        <v>0</v>
      </c>
      <c r="W114" s="235">
        <f>SUM(W111:W113)</f>
        <v>25000</v>
      </c>
      <c r="X114" s="235"/>
      <c r="Y114" s="235"/>
      <c r="Z114" s="204"/>
    </row>
    <row r="115" ht="12" thickTop="1"/>
    <row r="116" spans="2:5" ht="11.25">
      <c r="B116" s="215" t="str">
        <f>+'S-5'!B119</f>
        <v>PROGRAMME:</v>
      </c>
      <c r="C116" s="215"/>
      <c r="D116" s="215" t="str">
        <f>+D51</f>
        <v>OTHERS IF ANY</v>
      </c>
      <c r="E116" s="215"/>
    </row>
    <row r="117" spans="6:8" ht="12" thickBot="1">
      <c r="F117" s="194" t="str">
        <f>+F107</f>
        <v>CET CODE</v>
      </c>
      <c r="H117" s="371" t="str">
        <f>+H107</f>
        <v>AITS</v>
      </c>
    </row>
    <row r="118" spans="2:26" ht="39" customHeight="1" thickTop="1">
      <c r="B118" s="754" t="str">
        <f>+B108</f>
        <v>S. No.</v>
      </c>
      <c r="C118" s="741" t="s">
        <v>120</v>
      </c>
      <c r="D118" s="741" t="s">
        <v>90</v>
      </c>
      <c r="E118" s="727" t="s">
        <v>235</v>
      </c>
      <c r="F118" s="741" t="s">
        <v>46</v>
      </c>
      <c r="G118" s="741" t="s">
        <v>51</v>
      </c>
      <c r="H118" s="741" t="s">
        <v>52</v>
      </c>
      <c r="I118" s="756" t="s">
        <v>127</v>
      </c>
      <c r="J118" s="741" t="s">
        <v>126</v>
      </c>
      <c r="K118" s="756">
        <f>+K110</f>
        <v>0</v>
      </c>
      <c r="L118" s="756"/>
      <c r="M118" s="756"/>
      <c r="N118" s="756"/>
      <c r="O118" s="756"/>
      <c r="P118" s="756" t="s">
        <v>134</v>
      </c>
      <c r="Q118" s="760" t="s">
        <v>129</v>
      </c>
      <c r="R118" s="760"/>
      <c r="S118" s="760" t="s">
        <v>130</v>
      </c>
      <c r="T118" s="760"/>
      <c r="U118" s="756" t="s">
        <v>53</v>
      </c>
      <c r="V118" s="756" t="s">
        <v>160</v>
      </c>
      <c r="W118" s="739" t="s">
        <v>579</v>
      </c>
      <c r="X118" s="741" t="s">
        <v>92</v>
      </c>
      <c r="Y118" s="741"/>
      <c r="Z118" s="742"/>
    </row>
    <row r="119" spans="2:26" ht="21" customHeight="1" thickBot="1">
      <c r="B119" s="755"/>
      <c r="C119" s="758"/>
      <c r="D119" s="758"/>
      <c r="E119" s="728"/>
      <c r="F119" s="758"/>
      <c r="G119" s="758"/>
      <c r="H119" s="758"/>
      <c r="I119" s="757"/>
      <c r="J119" s="758"/>
      <c r="K119" s="229" t="s">
        <v>55</v>
      </c>
      <c r="L119" s="237" t="s">
        <v>118</v>
      </c>
      <c r="M119" s="237" t="s">
        <v>117</v>
      </c>
      <c r="N119" s="237" t="s">
        <v>119</v>
      </c>
      <c r="O119" s="229" t="s">
        <v>39</v>
      </c>
      <c r="P119" s="757"/>
      <c r="Q119" s="238" t="s">
        <v>97</v>
      </c>
      <c r="R119" s="238" t="s">
        <v>98</v>
      </c>
      <c r="S119" s="238" t="s">
        <v>97</v>
      </c>
      <c r="T119" s="238" t="s">
        <v>98</v>
      </c>
      <c r="U119" s="757"/>
      <c r="V119" s="757"/>
      <c r="W119" s="740"/>
      <c r="X119" s="229" t="s">
        <v>91</v>
      </c>
      <c r="Y119" s="370" t="s">
        <v>94</v>
      </c>
      <c r="Z119" s="230" t="s">
        <v>93</v>
      </c>
    </row>
    <row r="120" spans="2:26" ht="12" thickTop="1">
      <c r="B120" s="231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3"/>
    </row>
    <row r="121" spans="2:26" ht="11.25">
      <c r="B121" s="231"/>
      <c r="C121" s="232"/>
      <c r="D121" s="232"/>
      <c r="E121" s="232"/>
      <c r="F121" s="232"/>
      <c r="G121" s="232"/>
      <c r="H121" s="232"/>
      <c r="I121" s="232"/>
      <c r="J121" s="232"/>
      <c r="K121" s="234">
        <v>2500</v>
      </c>
      <c r="L121" s="234">
        <v>0</v>
      </c>
      <c r="M121" s="234">
        <v>0</v>
      </c>
      <c r="N121" s="234">
        <v>0</v>
      </c>
      <c r="O121" s="234">
        <f>+K121+L121+M121+N121</f>
        <v>2500</v>
      </c>
      <c r="P121" s="232">
        <v>1000</v>
      </c>
      <c r="Q121" s="232"/>
      <c r="R121" s="232"/>
      <c r="S121" s="232"/>
      <c r="T121" s="232"/>
      <c r="U121" s="232"/>
      <c r="V121" s="232"/>
      <c r="W121" s="232">
        <f>+O121-Q121-S121-U121-V121</f>
        <v>2500</v>
      </c>
      <c r="X121" s="232"/>
      <c r="Y121" s="232"/>
      <c r="Z121" s="233"/>
    </row>
    <row r="122" spans="2:26" ht="11.25">
      <c r="B122" s="231"/>
      <c r="C122" s="232"/>
      <c r="D122" s="232"/>
      <c r="E122" s="232"/>
      <c r="F122" s="232"/>
      <c r="G122" s="232"/>
      <c r="H122" s="232"/>
      <c r="I122" s="232"/>
      <c r="J122" s="232"/>
      <c r="K122" s="234"/>
      <c r="L122" s="234"/>
      <c r="M122" s="234"/>
      <c r="N122" s="234"/>
      <c r="O122" s="234">
        <f>+K122+L122+M122+N122</f>
        <v>0</v>
      </c>
      <c r="P122" s="232"/>
      <c r="Q122" s="232"/>
      <c r="R122" s="232"/>
      <c r="S122" s="232"/>
      <c r="T122" s="232"/>
      <c r="U122" s="232"/>
      <c r="V122" s="232"/>
      <c r="W122" s="232">
        <f>+O122-Q122-S122-U122-V122</f>
        <v>0</v>
      </c>
      <c r="X122" s="232"/>
      <c r="Y122" s="232"/>
      <c r="Z122" s="233"/>
    </row>
    <row r="123" spans="2:26" ht="11.25">
      <c r="B123" s="231"/>
      <c r="C123" s="232"/>
      <c r="D123" s="232"/>
      <c r="E123" s="232"/>
      <c r="F123" s="232"/>
      <c r="G123" s="232"/>
      <c r="H123" s="232"/>
      <c r="I123" s="232"/>
      <c r="J123" s="232"/>
      <c r="K123" s="234"/>
      <c r="L123" s="234"/>
      <c r="M123" s="234"/>
      <c r="N123" s="234"/>
      <c r="O123" s="234">
        <f>+K123+L123+M123+N123</f>
        <v>0</v>
      </c>
      <c r="P123" s="232"/>
      <c r="Q123" s="232"/>
      <c r="R123" s="232"/>
      <c r="S123" s="232"/>
      <c r="T123" s="232"/>
      <c r="U123" s="232"/>
      <c r="V123" s="232"/>
      <c r="W123" s="232">
        <f>+O123-Q123-S123-U123-V123</f>
        <v>0</v>
      </c>
      <c r="X123" s="232"/>
      <c r="Y123" s="232"/>
      <c r="Z123" s="233"/>
    </row>
    <row r="124" spans="2:26" ht="11.25">
      <c r="B124" s="231"/>
      <c r="C124" s="232"/>
      <c r="D124" s="232"/>
      <c r="E124" s="232"/>
      <c r="F124" s="232"/>
      <c r="G124" s="232"/>
      <c r="H124" s="232"/>
      <c r="I124" s="232"/>
      <c r="J124" s="232"/>
      <c r="K124" s="234"/>
      <c r="L124" s="234"/>
      <c r="M124" s="234"/>
      <c r="N124" s="234"/>
      <c r="O124" s="234">
        <f>+K124+L124+M124+N124</f>
        <v>0</v>
      </c>
      <c r="P124" s="232"/>
      <c r="Q124" s="232"/>
      <c r="R124" s="232"/>
      <c r="S124" s="232"/>
      <c r="T124" s="232"/>
      <c r="U124" s="232"/>
      <c r="V124" s="232"/>
      <c r="W124" s="232">
        <f>+O124-Q124-S124-U124-V124</f>
        <v>0</v>
      </c>
      <c r="X124" s="232"/>
      <c r="Y124" s="232"/>
      <c r="Z124" s="233"/>
    </row>
    <row r="125" spans="2:26" ht="12" thickBot="1">
      <c r="B125" s="751" t="s">
        <v>50</v>
      </c>
      <c r="C125" s="752"/>
      <c r="D125" s="752"/>
      <c r="E125" s="752"/>
      <c r="F125" s="752"/>
      <c r="G125" s="752"/>
      <c r="H125" s="752"/>
      <c r="I125" s="752"/>
      <c r="J125" s="753"/>
      <c r="K125" s="210">
        <f aca="true" t="shared" si="9" ref="K125:V125">SUM(K121:K124)</f>
        <v>2500</v>
      </c>
      <c r="L125" s="210">
        <f t="shared" si="9"/>
        <v>0</v>
      </c>
      <c r="M125" s="210">
        <f t="shared" si="9"/>
        <v>0</v>
      </c>
      <c r="N125" s="210">
        <f t="shared" si="9"/>
        <v>0</v>
      </c>
      <c r="O125" s="210">
        <f t="shared" si="9"/>
        <v>2500</v>
      </c>
      <c r="P125" s="235">
        <f t="shared" si="9"/>
        <v>1000</v>
      </c>
      <c r="Q125" s="235">
        <f t="shared" si="9"/>
        <v>0</v>
      </c>
      <c r="R125" s="235">
        <f t="shared" si="9"/>
        <v>0</v>
      </c>
      <c r="S125" s="235">
        <f t="shared" si="9"/>
        <v>0</v>
      </c>
      <c r="T125" s="235">
        <f t="shared" si="9"/>
        <v>0</v>
      </c>
      <c r="U125" s="235">
        <f t="shared" si="9"/>
        <v>0</v>
      </c>
      <c r="V125" s="235">
        <f t="shared" si="9"/>
        <v>0</v>
      </c>
      <c r="W125" s="235">
        <f>SUM(W121:W124)</f>
        <v>2500</v>
      </c>
      <c r="X125" s="235"/>
      <c r="Y125" s="235"/>
      <c r="Z125" s="204"/>
    </row>
    <row r="126" ht="12" thickTop="1"/>
    <row r="127" spans="20:23" ht="11.25">
      <c r="T127" s="223" t="s">
        <v>56</v>
      </c>
      <c r="U127" s="223"/>
      <c r="V127" s="223"/>
      <c r="W127" s="223">
        <f>+W125+W114+W104+W93+W82</f>
        <v>452500</v>
      </c>
    </row>
  </sheetData>
  <sheetProtection/>
  <mergeCells count="184">
    <mergeCell ref="Y8:Z8"/>
    <mergeCell ref="Y74:Z74"/>
    <mergeCell ref="W97:W98"/>
    <mergeCell ref="W53:W54"/>
    <mergeCell ref="W75:W76"/>
    <mergeCell ref="W86:W87"/>
    <mergeCell ref="W9:W10"/>
    <mergeCell ref="W20:W21"/>
    <mergeCell ref="W31:W32"/>
    <mergeCell ref="W42:W43"/>
    <mergeCell ref="B125:J125"/>
    <mergeCell ref="S118:T118"/>
    <mergeCell ref="U118:U119"/>
    <mergeCell ref="V118:V119"/>
    <mergeCell ref="H118:H119"/>
    <mergeCell ref="I118:I119"/>
    <mergeCell ref="J118:J119"/>
    <mergeCell ref="K118:O118"/>
    <mergeCell ref="Q118:R118"/>
    <mergeCell ref="P118:P119"/>
    <mergeCell ref="X53:Z53"/>
    <mergeCell ref="B60:J60"/>
    <mergeCell ref="B118:B119"/>
    <mergeCell ref="C118:C119"/>
    <mergeCell ref="D118:D119"/>
    <mergeCell ref="F118:F119"/>
    <mergeCell ref="G118:G119"/>
    <mergeCell ref="W108:W109"/>
    <mergeCell ref="W118:W119"/>
    <mergeCell ref="X118:Z118"/>
    <mergeCell ref="X108:Z108"/>
    <mergeCell ref="B114:J114"/>
    <mergeCell ref="X6:Z6"/>
    <mergeCell ref="K108:O108"/>
    <mergeCell ref="P108:P109"/>
    <mergeCell ref="Q108:R108"/>
    <mergeCell ref="P53:P54"/>
    <mergeCell ref="Q53:R53"/>
    <mergeCell ref="J53:J54"/>
    <mergeCell ref="S108:T108"/>
    <mergeCell ref="K86:O86"/>
    <mergeCell ref="P86:P87"/>
    <mergeCell ref="Q86:R86"/>
    <mergeCell ref="K53:O53"/>
    <mergeCell ref="V53:V54"/>
    <mergeCell ref="H53:H54"/>
    <mergeCell ref="I53:I54"/>
    <mergeCell ref="U75:U76"/>
    <mergeCell ref="V75:V76"/>
    <mergeCell ref="V86:V87"/>
    <mergeCell ref="V97:V98"/>
    <mergeCell ref="U108:U109"/>
    <mergeCell ref="V108:V109"/>
    <mergeCell ref="S53:T53"/>
    <mergeCell ref="U53:U54"/>
    <mergeCell ref="H108:H109"/>
    <mergeCell ref="I108:I109"/>
    <mergeCell ref="Q97:R97"/>
    <mergeCell ref="S97:T97"/>
    <mergeCell ref="S75:T75"/>
    <mergeCell ref="B108:B109"/>
    <mergeCell ref="C108:C109"/>
    <mergeCell ref="D108:D109"/>
    <mergeCell ref="F108:F109"/>
    <mergeCell ref="G108:G109"/>
    <mergeCell ref="B104:J104"/>
    <mergeCell ref="J108:J109"/>
    <mergeCell ref="D97:D98"/>
    <mergeCell ref="F97:F98"/>
    <mergeCell ref="G97:G98"/>
    <mergeCell ref="U97:U98"/>
    <mergeCell ref="X97:Z97"/>
    <mergeCell ref="H97:H98"/>
    <mergeCell ref="I97:I98"/>
    <mergeCell ref="J97:J98"/>
    <mergeCell ref="K97:O97"/>
    <mergeCell ref="P97:P98"/>
    <mergeCell ref="C86:C87"/>
    <mergeCell ref="D86:D87"/>
    <mergeCell ref="F86:F87"/>
    <mergeCell ref="G86:G87"/>
    <mergeCell ref="H86:H87"/>
    <mergeCell ref="X86:Z86"/>
    <mergeCell ref="I86:I87"/>
    <mergeCell ref="J86:J87"/>
    <mergeCell ref="S86:T86"/>
    <mergeCell ref="U86:U87"/>
    <mergeCell ref="B82:J82"/>
    <mergeCell ref="B86:B87"/>
    <mergeCell ref="X75:Z75"/>
    <mergeCell ref="H75:H76"/>
    <mergeCell ref="I75:I76"/>
    <mergeCell ref="J75:J76"/>
    <mergeCell ref="K75:O75"/>
    <mergeCell ref="P75:P76"/>
    <mergeCell ref="Q75:R75"/>
    <mergeCell ref="B75:B76"/>
    <mergeCell ref="C75:C76"/>
    <mergeCell ref="D75:D76"/>
    <mergeCell ref="F75:F76"/>
    <mergeCell ref="G75:G76"/>
    <mergeCell ref="B53:B54"/>
    <mergeCell ref="C53:C54"/>
    <mergeCell ref="D53:D54"/>
    <mergeCell ref="F53:F54"/>
    <mergeCell ref="G53:G54"/>
    <mergeCell ref="X9:Z9"/>
    <mergeCell ref="K9:O9"/>
    <mergeCell ref="P9:P10"/>
    <mergeCell ref="Q9:R9"/>
    <mergeCell ref="S9:T9"/>
    <mergeCell ref="B9:B10"/>
    <mergeCell ref="C9:C10"/>
    <mergeCell ref="D9:D10"/>
    <mergeCell ref="F9:F10"/>
    <mergeCell ref="G9:G10"/>
    <mergeCell ref="J9:J10"/>
    <mergeCell ref="S20:T20"/>
    <mergeCell ref="U9:U10"/>
    <mergeCell ref="V9:V10"/>
    <mergeCell ref="B16:J16"/>
    <mergeCell ref="C20:C21"/>
    <mergeCell ref="B20:B21"/>
    <mergeCell ref="D20:D21"/>
    <mergeCell ref="H9:H10"/>
    <mergeCell ref="I9:I10"/>
    <mergeCell ref="E20:E21"/>
    <mergeCell ref="E9:E10"/>
    <mergeCell ref="E31:E32"/>
    <mergeCell ref="F20:F21"/>
    <mergeCell ref="G20:G21"/>
    <mergeCell ref="X20:Z20"/>
    <mergeCell ref="J20:J21"/>
    <mergeCell ref="K20:O20"/>
    <mergeCell ref="P20:P21"/>
    <mergeCell ref="Q20:R20"/>
    <mergeCell ref="U20:U21"/>
    <mergeCell ref="V20:V21"/>
    <mergeCell ref="H31:H32"/>
    <mergeCell ref="H20:H21"/>
    <mergeCell ref="S31:T31"/>
    <mergeCell ref="B27:J27"/>
    <mergeCell ref="B31:B32"/>
    <mergeCell ref="C31:C32"/>
    <mergeCell ref="D31:D32"/>
    <mergeCell ref="F31:F32"/>
    <mergeCell ref="G31:G32"/>
    <mergeCell ref="I20:I21"/>
    <mergeCell ref="V31:V32"/>
    <mergeCell ref="X31:Z31"/>
    <mergeCell ref="I31:I32"/>
    <mergeCell ref="J31:J32"/>
    <mergeCell ref="K31:O31"/>
    <mergeCell ref="P31:P32"/>
    <mergeCell ref="Q31:R31"/>
    <mergeCell ref="U31:U32"/>
    <mergeCell ref="P42:P43"/>
    <mergeCell ref="Q42:R42"/>
    <mergeCell ref="B38:J38"/>
    <mergeCell ref="B42:B43"/>
    <mergeCell ref="C42:C43"/>
    <mergeCell ref="D42:D43"/>
    <mergeCell ref="F42:F43"/>
    <mergeCell ref="G42:G43"/>
    <mergeCell ref="X72:Z72"/>
    <mergeCell ref="B49:J49"/>
    <mergeCell ref="S42:T42"/>
    <mergeCell ref="U42:U43"/>
    <mergeCell ref="V42:V43"/>
    <mergeCell ref="X42:Z42"/>
    <mergeCell ref="H42:H43"/>
    <mergeCell ref="I42:I43"/>
    <mergeCell ref="J42:J43"/>
    <mergeCell ref="K42:O42"/>
    <mergeCell ref="E118:E119"/>
    <mergeCell ref="E42:E43"/>
    <mergeCell ref="E53:E54"/>
    <mergeCell ref="E75:E76"/>
    <mergeCell ref="E86:E87"/>
    <mergeCell ref="E97:E98"/>
    <mergeCell ref="E108:E109"/>
    <mergeCell ref="B93:J93"/>
    <mergeCell ref="B97:B98"/>
    <mergeCell ref="C97:C98"/>
  </mergeCells>
  <printOptions gridLines="1"/>
  <pageMargins left="0.17" right="0.16" top="0.35" bottom="0.46" header="0.3" footer="0.3"/>
  <pageSetup horizontalDpi="600" verticalDpi="600" orientation="landscape" paperSize="5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2:L75"/>
  <sheetViews>
    <sheetView zoomScalePageLayoutView="0" workbookViewId="0" topLeftCell="B1">
      <selection activeCell="E11" sqref="E11"/>
    </sheetView>
  </sheetViews>
  <sheetFormatPr defaultColWidth="9.140625" defaultRowHeight="15"/>
  <cols>
    <col min="1" max="1" width="5.140625" style="92" customWidth="1"/>
    <col min="2" max="2" width="3.8515625" style="92" customWidth="1"/>
    <col min="3" max="3" width="14.28125" style="92" customWidth="1"/>
    <col min="4" max="4" width="39.140625" style="92" customWidth="1"/>
    <col min="5" max="7" width="17.421875" style="92" customWidth="1"/>
    <col min="8" max="8" width="14.28125" style="92" customWidth="1"/>
    <col min="9" max="10" width="17.421875" style="92" customWidth="1"/>
    <col min="11" max="11" width="13.57421875" style="92" customWidth="1"/>
    <col min="12" max="12" width="13.421875" style="92" customWidth="1"/>
    <col min="13" max="16384" width="9.140625" style="92" customWidth="1"/>
  </cols>
  <sheetData>
    <row r="1" ht="15" customHeight="1"/>
    <row r="2" spans="2:9" ht="18">
      <c r="B2" s="762" t="str">
        <f>+'S-6'!B3</f>
        <v>ABC INSTITUTE OF TECHNOLOGY &amp; SCIENCE</v>
      </c>
      <c r="C2" s="762"/>
      <c r="D2" s="762"/>
      <c r="E2" s="762"/>
      <c r="F2" s="762"/>
      <c r="G2" s="762"/>
      <c r="H2" s="762"/>
      <c r="I2" s="762"/>
    </row>
    <row r="3" ht="15" customHeight="1">
      <c r="I3" s="431" t="s">
        <v>253</v>
      </c>
    </row>
    <row r="4" spans="2:9" ht="18">
      <c r="B4" s="763" t="s">
        <v>244</v>
      </c>
      <c r="C4" s="763"/>
      <c r="D4" s="763"/>
      <c r="E4" s="763"/>
      <c r="F4" s="763"/>
      <c r="G4" s="763"/>
      <c r="H4" s="763"/>
      <c r="I4" s="763"/>
    </row>
    <row r="5" spans="2:9" ht="12.75">
      <c r="B5" s="93"/>
      <c r="C5" s="40"/>
      <c r="D5" s="40"/>
      <c r="E5" s="40"/>
      <c r="F5" s="40"/>
      <c r="G5" s="40"/>
      <c r="H5" s="40"/>
      <c r="I5" s="341" t="str">
        <f>+'S-6'!Y8</f>
        <v>AMOUNT IN RUPEES</v>
      </c>
    </row>
    <row r="6" spans="2:9" ht="15.75" thickBot="1">
      <c r="B6" s="93"/>
      <c r="C6" s="40"/>
      <c r="D6" s="40"/>
      <c r="E6" s="40" t="str">
        <f>+'S-6'!F8</f>
        <v>CET CODE</v>
      </c>
      <c r="F6" s="383" t="str">
        <f>+'S-6'!H8</f>
        <v>AITS</v>
      </c>
      <c r="G6" s="277"/>
      <c r="H6" s="383" t="str">
        <f>+'GEN INFO'!E33</f>
        <v> B.TECH</v>
      </c>
      <c r="I6" s="339"/>
    </row>
    <row r="7" spans="2:12" ht="37.5" thickBot="1" thickTop="1">
      <c r="B7" s="380" t="s">
        <v>232</v>
      </c>
      <c r="C7" s="381" t="s">
        <v>337</v>
      </c>
      <c r="D7" s="382" t="s">
        <v>350</v>
      </c>
      <c r="E7" s="381" t="s">
        <v>330</v>
      </c>
      <c r="F7" s="381" t="s">
        <v>338</v>
      </c>
      <c r="G7" s="381" t="s">
        <v>339</v>
      </c>
      <c r="H7" s="381" t="s">
        <v>53</v>
      </c>
      <c r="I7" s="112" t="s">
        <v>340</v>
      </c>
      <c r="J7" s="381" t="s">
        <v>341</v>
      </c>
      <c r="K7" s="112" t="s">
        <v>495</v>
      </c>
      <c r="L7" s="263" t="s">
        <v>403</v>
      </c>
    </row>
    <row r="8" spans="2:12" ht="13.5" thickTop="1">
      <c r="B8" s="114"/>
      <c r="C8" s="289"/>
      <c r="D8" s="265"/>
      <c r="E8" s="289"/>
      <c r="F8" s="289"/>
      <c r="G8" s="289"/>
      <c r="H8" s="289"/>
      <c r="I8" s="39"/>
      <c r="J8" s="289"/>
      <c r="K8" s="39"/>
      <c r="L8" s="37"/>
    </row>
    <row r="9" spans="2:12" ht="12.75">
      <c r="B9" s="359"/>
      <c r="C9" s="289"/>
      <c r="D9" s="39"/>
      <c r="E9" s="289"/>
      <c r="F9" s="289"/>
      <c r="G9" s="289">
        <v>50000</v>
      </c>
      <c r="H9" s="289">
        <v>0</v>
      </c>
      <c r="I9" s="39">
        <v>2000</v>
      </c>
      <c r="J9" s="289">
        <v>25000</v>
      </c>
      <c r="K9" s="39">
        <f>+G9+I9+J9</f>
        <v>77000</v>
      </c>
      <c r="L9" s="37">
        <v>0</v>
      </c>
    </row>
    <row r="10" spans="2:12" ht="12.75">
      <c r="B10" s="114"/>
      <c r="C10" s="289"/>
      <c r="D10" s="39"/>
      <c r="E10" s="289"/>
      <c r="F10" s="289"/>
      <c r="G10" s="289"/>
      <c r="H10" s="289"/>
      <c r="I10" s="39"/>
      <c r="J10" s="289"/>
      <c r="K10" s="39"/>
      <c r="L10" s="37"/>
    </row>
    <row r="11" spans="2:12" ht="12.75">
      <c r="B11" s="114"/>
      <c r="C11" s="289"/>
      <c r="D11" s="39"/>
      <c r="E11" s="289"/>
      <c r="F11" s="289"/>
      <c r="G11" s="289"/>
      <c r="H11" s="289"/>
      <c r="I11" s="39"/>
      <c r="J11" s="289"/>
      <c r="K11" s="39"/>
      <c r="L11" s="37"/>
    </row>
    <row r="12" spans="2:12" ht="12.75">
      <c r="B12" s="359"/>
      <c r="C12" s="289"/>
      <c r="D12" s="39"/>
      <c r="E12" s="289"/>
      <c r="F12" s="289"/>
      <c r="G12" s="289"/>
      <c r="H12" s="289"/>
      <c r="I12" s="39"/>
      <c r="J12" s="289"/>
      <c r="K12" s="39"/>
      <c r="L12" s="37"/>
    </row>
    <row r="13" spans="2:12" ht="12.75">
      <c r="B13" s="114"/>
      <c r="C13" s="289"/>
      <c r="D13" s="39"/>
      <c r="E13" s="289"/>
      <c r="F13" s="289"/>
      <c r="G13" s="289"/>
      <c r="H13" s="289"/>
      <c r="I13" s="39"/>
      <c r="J13" s="289"/>
      <c r="K13" s="39"/>
      <c r="L13" s="37"/>
    </row>
    <row r="14" spans="2:12" ht="12.75">
      <c r="B14" s="114"/>
      <c r="C14" s="289"/>
      <c r="D14" s="39"/>
      <c r="E14" s="289"/>
      <c r="F14" s="289"/>
      <c r="G14" s="289"/>
      <c r="H14" s="289"/>
      <c r="I14" s="39"/>
      <c r="J14" s="289"/>
      <c r="K14" s="39"/>
      <c r="L14" s="37"/>
    </row>
    <row r="15" spans="2:12" ht="12.75">
      <c r="B15" s="114"/>
      <c r="C15" s="289"/>
      <c r="D15" s="39"/>
      <c r="E15" s="289"/>
      <c r="F15" s="289"/>
      <c r="G15" s="289"/>
      <c r="H15" s="289"/>
      <c r="I15" s="39"/>
      <c r="J15" s="289"/>
      <c r="K15" s="39"/>
      <c r="L15" s="37"/>
    </row>
    <row r="16" spans="2:12" ht="12.75">
      <c r="B16" s="114"/>
      <c r="C16" s="289"/>
      <c r="D16" s="357"/>
      <c r="E16" s="289"/>
      <c r="F16" s="289"/>
      <c r="G16" s="289"/>
      <c r="H16" s="289"/>
      <c r="I16" s="39"/>
      <c r="J16" s="289"/>
      <c r="K16" s="39"/>
      <c r="L16" s="37"/>
    </row>
    <row r="17" spans="2:12" ht="15.75" customHeight="1" thickBot="1">
      <c r="B17" s="342" t="s">
        <v>262</v>
      </c>
      <c r="C17" s="361"/>
      <c r="D17" s="338"/>
      <c r="E17" s="361"/>
      <c r="F17" s="361"/>
      <c r="G17" s="361"/>
      <c r="H17" s="361">
        <f>SUM(H9:H16)</f>
        <v>0</v>
      </c>
      <c r="I17" s="44">
        <f>SUM(I9:I16)</f>
        <v>2000</v>
      </c>
      <c r="J17" s="361">
        <f>SUM(J9:J16)</f>
        <v>25000</v>
      </c>
      <c r="K17" s="44">
        <f>SUM(K9:K16)</f>
        <v>77000</v>
      </c>
      <c r="L17" s="42">
        <f>SUM(L9:L16)</f>
        <v>0</v>
      </c>
    </row>
    <row r="18" ht="13.5" thickTop="1"/>
    <row r="20" spans="5:8" ht="13.5" thickBot="1">
      <c r="E20" s="92" t="str">
        <f>+E6</f>
        <v>CET CODE</v>
      </c>
      <c r="F20" s="463" t="str">
        <f>+F6</f>
        <v>AITS</v>
      </c>
      <c r="G20" s="365"/>
      <c r="H20" s="366" t="str">
        <f>+'GEN INFO'!E35</f>
        <v> M.TECH</v>
      </c>
    </row>
    <row r="21" spans="2:12" ht="37.5" thickBot="1" thickTop="1">
      <c r="B21" s="380" t="s">
        <v>232</v>
      </c>
      <c r="C21" s="385" t="s">
        <v>245</v>
      </c>
      <c r="D21" s="386" t="str">
        <f>+D7</f>
        <v>BRIEF DETAILS (UPTO 1000 CHARACTERS)</v>
      </c>
      <c r="E21" s="385" t="str">
        <f>+E7</f>
        <v>NAME OF THE ADVOCATE</v>
      </c>
      <c r="F21" s="385" t="str">
        <f>+F7</f>
        <v>PAN OF ADVOCATE</v>
      </c>
      <c r="G21" s="385" t="str">
        <f aca="true" t="shared" si="0" ref="G21:L21">+G7</f>
        <v>AMOUNT PAID TO ADVOCATE</v>
      </c>
      <c r="H21" s="385" t="str">
        <f t="shared" si="0"/>
        <v>TDS</v>
      </c>
      <c r="I21" s="452" t="str">
        <f t="shared" si="0"/>
        <v>STAMP DUTY/COURT FEE</v>
      </c>
      <c r="J21" s="385" t="str">
        <f t="shared" si="0"/>
        <v>OTHER EXPENSES</v>
      </c>
      <c r="K21" s="452" t="str">
        <f t="shared" si="0"/>
        <v>TOTAL EXPENDITURE 2018-2019</v>
      </c>
      <c r="L21" s="387" t="str">
        <f t="shared" si="0"/>
        <v>TOTAL EXPENDITURE 2017-2018</v>
      </c>
    </row>
    <row r="22" spans="2:12" ht="13.5" thickTop="1">
      <c r="B22" s="114"/>
      <c r="C22" s="289"/>
      <c r="D22" s="39"/>
      <c r="E22" s="289"/>
      <c r="F22" s="289"/>
      <c r="G22" s="289"/>
      <c r="H22" s="289"/>
      <c r="I22" s="39"/>
      <c r="J22" s="289"/>
      <c r="K22" s="39"/>
      <c r="L22" s="37"/>
    </row>
    <row r="23" spans="2:12" ht="12.75">
      <c r="B23" s="359"/>
      <c r="C23" s="289"/>
      <c r="D23" s="39"/>
      <c r="E23" s="289"/>
      <c r="F23" s="289"/>
      <c r="G23" s="289"/>
      <c r="H23" s="289">
        <v>0</v>
      </c>
      <c r="I23" s="39">
        <v>0</v>
      </c>
      <c r="J23" s="289">
        <v>0</v>
      </c>
      <c r="K23" s="39">
        <f>+G23+I23+J23</f>
        <v>0</v>
      </c>
      <c r="L23" s="37">
        <v>0</v>
      </c>
    </row>
    <row r="24" spans="2:12" ht="12.75">
      <c r="B24" s="114"/>
      <c r="C24" s="289"/>
      <c r="D24" s="39"/>
      <c r="E24" s="289"/>
      <c r="F24" s="289"/>
      <c r="G24" s="289"/>
      <c r="H24" s="289"/>
      <c r="I24" s="39"/>
      <c r="J24" s="289"/>
      <c r="K24" s="39"/>
      <c r="L24" s="37"/>
    </row>
    <row r="25" spans="2:12" ht="12.75">
      <c r="B25" s="114"/>
      <c r="C25" s="289"/>
      <c r="D25" s="39"/>
      <c r="E25" s="289"/>
      <c r="F25" s="289"/>
      <c r="G25" s="289"/>
      <c r="H25" s="289"/>
      <c r="I25" s="39"/>
      <c r="J25" s="289"/>
      <c r="K25" s="39"/>
      <c r="L25" s="37"/>
    </row>
    <row r="26" spans="2:12" ht="12.75">
      <c r="B26" s="114"/>
      <c r="C26" s="289"/>
      <c r="D26" s="39"/>
      <c r="E26" s="289"/>
      <c r="F26" s="289"/>
      <c r="G26" s="289"/>
      <c r="H26" s="289"/>
      <c r="I26" s="39"/>
      <c r="J26" s="289"/>
      <c r="K26" s="39"/>
      <c r="L26" s="37"/>
    </row>
    <row r="27" spans="2:12" ht="12.75">
      <c r="B27" s="359"/>
      <c r="C27" s="289"/>
      <c r="D27" s="39"/>
      <c r="E27" s="289"/>
      <c r="F27" s="289"/>
      <c r="G27" s="289"/>
      <c r="H27" s="289"/>
      <c r="I27" s="39"/>
      <c r="J27" s="289"/>
      <c r="K27" s="39"/>
      <c r="L27" s="37"/>
    </row>
    <row r="28" spans="2:12" ht="12.75">
      <c r="B28" s="114"/>
      <c r="C28" s="289"/>
      <c r="D28" s="39"/>
      <c r="E28" s="289"/>
      <c r="F28" s="289"/>
      <c r="G28" s="289"/>
      <c r="H28" s="289"/>
      <c r="I28" s="39"/>
      <c r="J28" s="289"/>
      <c r="K28" s="39"/>
      <c r="L28" s="37"/>
    </row>
    <row r="29" spans="2:12" ht="12.75">
      <c r="B29" s="114"/>
      <c r="C29" s="289"/>
      <c r="D29" s="39"/>
      <c r="E29" s="289"/>
      <c r="F29" s="289"/>
      <c r="G29" s="289"/>
      <c r="H29" s="289"/>
      <c r="I29" s="39"/>
      <c r="J29" s="289"/>
      <c r="K29" s="39"/>
      <c r="L29" s="37"/>
    </row>
    <row r="30" spans="2:12" ht="12.75">
      <c r="B30" s="114"/>
      <c r="C30" s="289"/>
      <c r="D30" s="39"/>
      <c r="E30" s="289"/>
      <c r="F30" s="289"/>
      <c r="G30" s="289"/>
      <c r="H30" s="289"/>
      <c r="I30" s="39"/>
      <c r="J30" s="289"/>
      <c r="K30" s="39"/>
      <c r="L30" s="37"/>
    </row>
    <row r="31" spans="2:12" ht="13.5" thickBot="1">
      <c r="B31" s="114"/>
      <c r="C31" s="289"/>
      <c r="D31" s="357"/>
      <c r="E31" s="289"/>
      <c r="F31" s="289"/>
      <c r="G31" s="289"/>
      <c r="H31" s="361">
        <f>SUM(H23:H30)</f>
        <v>0</v>
      </c>
      <c r="I31" s="44">
        <f>SUM(I23:I30)</f>
        <v>0</v>
      </c>
      <c r="J31" s="361">
        <f>SUM(J23:J30)</f>
        <v>0</v>
      </c>
      <c r="K31" s="44">
        <f>SUM(K23:K30)</f>
        <v>0</v>
      </c>
      <c r="L31" s="42">
        <f>SUM(L23:L30)</f>
        <v>0</v>
      </c>
    </row>
    <row r="32" spans="2:12" ht="15.75" customHeight="1" thickBot="1" thickTop="1">
      <c r="B32" s="342" t="str">
        <f>+B17</f>
        <v>TOTAL EXPENDITURE SHOULD TALLY WITH AMOUNT IN ADMINISTRATIVE EXPENDITURE</v>
      </c>
      <c r="C32" s="361"/>
      <c r="D32" s="338"/>
      <c r="E32" s="361"/>
      <c r="F32" s="361"/>
      <c r="G32" s="361"/>
      <c r="H32" s="361"/>
      <c r="I32" s="42">
        <f>SUM(I23:I31)</f>
        <v>0</v>
      </c>
      <c r="J32" s="361"/>
      <c r="K32" s="44">
        <f>SUM(K23:K31)</f>
        <v>0</v>
      </c>
      <c r="L32" s="42">
        <f>SUM(L23:L31)</f>
        <v>0</v>
      </c>
    </row>
    <row r="33" ht="13.5" thickTop="1"/>
    <row r="37" ht="15.75">
      <c r="I37" s="362" t="str">
        <f>+I3</f>
        <v>SCHEDULE - 7</v>
      </c>
    </row>
    <row r="38" ht="12.75">
      <c r="I38" s="425" t="str">
        <f>+I5</f>
        <v>AMOUNT IN RUPEES</v>
      </c>
    </row>
    <row r="39" spans="5:8" ht="13.5" thickBot="1">
      <c r="E39" s="92" t="str">
        <f>+E20</f>
        <v>CET CODE</v>
      </c>
      <c r="F39" s="463" t="str">
        <f>+F20</f>
        <v>AITS</v>
      </c>
      <c r="G39" s="365"/>
      <c r="H39" s="366" t="str">
        <f>+'GEN INFO'!E37</f>
        <v>MCA</v>
      </c>
    </row>
    <row r="40" spans="2:12" ht="37.5" thickBot="1" thickTop="1">
      <c r="B40" s="380" t="s">
        <v>232</v>
      </c>
      <c r="C40" s="385" t="s">
        <v>245</v>
      </c>
      <c r="D40" s="386" t="str">
        <f>+D21</f>
        <v>BRIEF DETAILS (UPTO 1000 CHARACTERS)</v>
      </c>
      <c r="E40" s="385" t="str">
        <f>+E21</f>
        <v>NAME OF THE ADVOCATE</v>
      </c>
      <c r="F40" s="385" t="str">
        <f>+F21</f>
        <v>PAN OF ADVOCATE</v>
      </c>
      <c r="G40" s="385" t="str">
        <f aca="true" t="shared" si="1" ref="G40:L40">+G21</f>
        <v>AMOUNT PAID TO ADVOCATE</v>
      </c>
      <c r="H40" s="385" t="str">
        <f t="shared" si="1"/>
        <v>TDS</v>
      </c>
      <c r="I40" s="452" t="str">
        <f t="shared" si="1"/>
        <v>STAMP DUTY/COURT FEE</v>
      </c>
      <c r="J40" s="385" t="str">
        <f t="shared" si="1"/>
        <v>OTHER EXPENSES</v>
      </c>
      <c r="K40" s="452" t="str">
        <f t="shared" si="1"/>
        <v>TOTAL EXPENDITURE 2018-2019</v>
      </c>
      <c r="L40" s="387" t="str">
        <f t="shared" si="1"/>
        <v>TOTAL EXPENDITURE 2017-2018</v>
      </c>
    </row>
    <row r="41" spans="2:12" ht="13.5" thickTop="1">
      <c r="B41" s="114"/>
      <c r="C41" s="289"/>
      <c r="D41" s="39"/>
      <c r="E41" s="289"/>
      <c r="F41" s="289"/>
      <c r="G41" s="289"/>
      <c r="H41" s="289"/>
      <c r="I41" s="39"/>
      <c r="J41" s="289"/>
      <c r="K41" s="39"/>
      <c r="L41" s="37"/>
    </row>
    <row r="42" spans="2:12" ht="12.75">
      <c r="B42" s="359"/>
      <c r="C42" s="289"/>
      <c r="D42" s="39"/>
      <c r="E42" s="289"/>
      <c r="F42" s="289"/>
      <c r="G42" s="289"/>
      <c r="H42" s="289">
        <v>0</v>
      </c>
      <c r="I42" s="39">
        <v>0</v>
      </c>
      <c r="J42" s="289">
        <v>0</v>
      </c>
      <c r="K42" s="39">
        <f>+G42+I42+J42</f>
        <v>0</v>
      </c>
      <c r="L42" s="37">
        <v>0</v>
      </c>
    </row>
    <row r="43" spans="2:12" ht="12.75">
      <c r="B43" s="114"/>
      <c r="C43" s="289"/>
      <c r="D43" s="39"/>
      <c r="E43" s="289"/>
      <c r="F43" s="289"/>
      <c r="G43" s="289"/>
      <c r="H43" s="289"/>
      <c r="I43" s="39"/>
      <c r="J43" s="289"/>
      <c r="K43" s="39"/>
      <c r="L43" s="37"/>
    </row>
    <row r="44" spans="2:12" ht="12.75">
      <c r="B44" s="359"/>
      <c r="C44" s="289"/>
      <c r="D44" s="39"/>
      <c r="E44" s="289"/>
      <c r="F44" s="289"/>
      <c r="G44" s="289"/>
      <c r="H44" s="289"/>
      <c r="I44" s="39"/>
      <c r="J44" s="289"/>
      <c r="K44" s="39"/>
      <c r="L44" s="37"/>
    </row>
    <row r="45" spans="2:12" ht="12.75">
      <c r="B45" s="114"/>
      <c r="C45" s="289"/>
      <c r="D45" s="39"/>
      <c r="E45" s="289"/>
      <c r="F45" s="289"/>
      <c r="G45" s="289"/>
      <c r="H45" s="289"/>
      <c r="I45" s="39"/>
      <c r="J45" s="289"/>
      <c r="K45" s="39"/>
      <c r="L45" s="37"/>
    </row>
    <row r="46" spans="2:12" ht="12.75">
      <c r="B46" s="114"/>
      <c r="C46" s="289"/>
      <c r="D46" s="39"/>
      <c r="E46" s="289"/>
      <c r="F46" s="289"/>
      <c r="G46" s="289"/>
      <c r="H46" s="289"/>
      <c r="I46" s="39"/>
      <c r="J46" s="289"/>
      <c r="K46" s="39"/>
      <c r="L46" s="37"/>
    </row>
    <row r="47" spans="2:12" ht="12.75">
      <c r="B47" s="114"/>
      <c r="C47" s="289"/>
      <c r="D47" s="39"/>
      <c r="E47" s="289"/>
      <c r="F47" s="289"/>
      <c r="G47" s="289"/>
      <c r="H47" s="289"/>
      <c r="I47" s="39"/>
      <c r="J47" s="289"/>
      <c r="K47" s="39"/>
      <c r="L47" s="37"/>
    </row>
    <row r="48" spans="2:12" ht="12.75">
      <c r="B48" s="114"/>
      <c r="C48" s="289"/>
      <c r="D48" s="357"/>
      <c r="E48" s="289"/>
      <c r="F48" s="289"/>
      <c r="G48" s="289"/>
      <c r="H48" s="289"/>
      <c r="I48" s="39"/>
      <c r="J48" s="289"/>
      <c r="K48" s="39"/>
      <c r="L48" s="37"/>
    </row>
    <row r="49" spans="2:12" ht="15.75" customHeight="1" thickBot="1">
      <c r="B49" s="342" t="str">
        <f>+B32</f>
        <v>TOTAL EXPENDITURE SHOULD TALLY WITH AMOUNT IN ADMINISTRATIVE EXPENDITURE</v>
      </c>
      <c r="C49" s="361"/>
      <c r="D49" s="338"/>
      <c r="E49" s="361"/>
      <c r="F49" s="361"/>
      <c r="G49" s="361"/>
      <c r="H49" s="361">
        <f>SUM(H42:H48)</f>
        <v>0</v>
      </c>
      <c r="I49" s="44">
        <f>SUM(I42:I48)</f>
        <v>0</v>
      </c>
      <c r="J49" s="361">
        <f>SUM(J42:J48)</f>
        <v>0</v>
      </c>
      <c r="K49" s="44">
        <f>SUM(K42:K48)</f>
        <v>0</v>
      </c>
      <c r="L49" s="42">
        <f>SUM(L42:L48)</f>
        <v>0</v>
      </c>
    </row>
    <row r="50" ht="13.5" thickTop="1"/>
    <row r="52" spans="5:8" ht="13.5" thickBot="1">
      <c r="E52" s="92" t="str">
        <f>+E39</f>
        <v>CET CODE</v>
      </c>
      <c r="F52" s="463" t="str">
        <f>+F39</f>
        <v>AITS</v>
      </c>
      <c r="G52" s="365"/>
      <c r="H52" s="366" t="str">
        <f>+'GEN INFO'!E39</f>
        <v>MBA</v>
      </c>
    </row>
    <row r="53" spans="2:12" ht="37.5" thickBot="1" thickTop="1">
      <c r="B53" s="380" t="s">
        <v>232</v>
      </c>
      <c r="C53" s="385" t="s">
        <v>245</v>
      </c>
      <c r="D53" s="386" t="str">
        <f>+D40</f>
        <v>BRIEF DETAILS (UPTO 1000 CHARACTERS)</v>
      </c>
      <c r="E53" s="385" t="str">
        <f>+E40</f>
        <v>NAME OF THE ADVOCATE</v>
      </c>
      <c r="F53" s="385" t="str">
        <f>+F40</f>
        <v>PAN OF ADVOCATE</v>
      </c>
      <c r="G53" s="385" t="str">
        <f aca="true" t="shared" si="2" ref="G53:L53">+G40</f>
        <v>AMOUNT PAID TO ADVOCATE</v>
      </c>
      <c r="H53" s="385" t="str">
        <f t="shared" si="2"/>
        <v>TDS</v>
      </c>
      <c r="I53" s="452" t="str">
        <f t="shared" si="2"/>
        <v>STAMP DUTY/COURT FEE</v>
      </c>
      <c r="J53" s="385" t="str">
        <f t="shared" si="2"/>
        <v>OTHER EXPENSES</v>
      </c>
      <c r="K53" s="452" t="str">
        <f t="shared" si="2"/>
        <v>TOTAL EXPENDITURE 2018-2019</v>
      </c>
      <c r="L53" s="387" t="str">
        <f t="shared" si="2"/>
        <v>TOTAL EXPENDITURE 2017-2018</v>
      </c>
    </row>
    <row r="54" spans="2:12" ht="13.5" thickTop="1">
      <c r="B54" s="114"/>
      <c r="C54" s="289"/>
      <c r="D54" s="39"/>
      <c r="E54" s="289"/>
      <c r="F54" s="289"/>
      <c r="G54" s="289"/>
      <c r="H54" s="289"/>
      <c r="I54" s="39"/>
      <c r="J54" s="289"/>
      <c r="K54" s="39"/>
      <c r="L54" s="37"/>
    </row>
    <row r="55" spans="2:12" ht="12.75">
      <c r="B55" s="359"/>
      <c r="C55" s="289"/>
      <c r="D55" s="39"/>
      <c r="E55" s="289"/>
      <c r="F55" s="289"/>
      <c r="G55" s="289"/>
      <c r="H55" s="289">
        <v>0</v>
      </c>
      <c r="I55" s="39">
        <v>0</v>
      </c>
      <c r="J55" s="289">
        <v>0</v>
      </c>
      <c r="K55" s="39">
        <f>+G55+I55+J55</f>
        <v>0</v>
      </c>
      <c r="L55" s="37">
        <v>0</v>
      </c>
    </row>
    <row r="56" spans="2:12" ht="12.75">
      <c r="B56" s="114"/>
      <c r="C56" s="289"/>
      <c r="D56" s="39"/>
      <c r="E56" s="289"/>
      <c r="F56" s="289"/>
      <c r="G56" s="289"/>
      <c r="H56" s="289"/>
      <c r="I56" s="39"/>
      <c r="J56" s="289"/>
      <c r="K56" s="39"/>
      <c r="L56" s="37"/>
    </row>
    <row r="57" spans="2:12" ht="12.75">
      <c r="B57" s="359"/>
      <c r="C57" s="289"/>
      <c r="D57" s="39"/>
      <c r="E57" s="289"/>
      <c r="F57" s="289"/>
      <c r="G57" s="289"/>
      <c r="H57" s="289"/>
      <c r="I57" s="39"/>
      <c r="J57" s="289"/>
      <c r="K57" s="39"/>
      <c r="L57" s="37"/>
    </row>
    <row r="58" spans="2:12" ht="12.75">
      <c r="B58" s="114"/>
      <c r="C58" s="289"/>
      <c r="D58" s="39"/>
      <c r="E58" s="289"/>
      <c r="F58" s="289"/>
      <c r="G58" s="289"/>
      <c r="H58" s="289"/>
      <c r="I58" s="39"/>
      <c r="J58" s="289"/>
      <c r="K58" s="39"/>
      <c r="L58" s="37"/>
    </row>
    <row r="59" spans="2:12" ht="12.75">
      <c r="B59" s="114"/>
      <c r="C59" s="289"/>
      <c r="D59" s="39"/>
      <c r="E59" s="289"/>
      <c r="F59" s="289"/>
      <c r="G59" s="289"/>
      <c r="H59" s="289"/>
      <c r="I59" s="39"/>
      <c r="J59" s="289"/>
      <c r="K59" s="39"/>
      <c r="L59" s="37"/>
    </row>
    <row r="60" spans="2:12" ht="12.75">
      <c r="B60" s="114"/>
      <c r="C60" s="289"/>
      <c r="D60" s="39"/>
      <c r="E60" s="289"/>
      <c r="F60" s="289"/>
      <c r="G60" s="289"/>
      <c r="H60" s="289"/>
      <c r="I60" s="39"/>
      <c r="J60" s="289"/>
      <c r="K60" s="39"/>
      <c r="L60" s="37"/>
    </row>
    <row r="61" spans="2:12" ht="13.5" thickBot="1">
      <c r="B61" s="114"/>
      <c r="C61" s="289"/>
      <c r="D61" s="357"/>
      <c r="E61" s="289"/>
      <c r="F61" s="289"/>
      <c r="G61" s="289"/>
      <c r="H61" s="289"/>
      <c r="I61" s="39"/>
      <c r="J61" s="289"/>
      <c r="K61" s="39"/>
      <c r="L61" s="47"/>
    </row>
    <row r="62" spans="2:12" ht="15.75" customHeight="1" thickBot="1" thickTop="1">
      <c r="B62" s="342" t="str">
        <f>+B49</f>
        <v>TOTAL EXPENDITURE SHOULD TALLY WITH AMOUNT IN ADMINISTRATIVE EXPENDITURE</v>
      </c>
      <c r="C62" s="361"/>
      <c r="D62" s="338"/>
      <c r="E62" s="361"/>
      <c r="F62" s="361"/>
      <c r="G62" s="361"/>
      <c r="H62" s="361">
        <f>SUM(H55:H61)</f>
        <v>0</v>
      </c>
      <c r="I62" s="44">
        <f>SUM(I55:I61)</f>
        <v>0</v>
      </c>
      <c r="J62" s="361">
        <f>SUM(J55:J61)</f>
        <v>0</v>
      </c>
      <c r="K62" s="42">
        <f>SUM(K55:K61)</f>
        <v>0</v>
      </c>
      <c r="L62" s="47">
        <f>SUM(L55:L61)</f>
        <v>0</v>
      </c>
    </row>
    <row r="63" ht="13.5" thickTop="1"/>
    <row r="65" spans="5:8" ht="13.5" thickBot="1">
      <c r="E65" s="92" t="str">
        <f>+E52</f>
        <v>CET CODE</v>
      </c>
      <c r="F65" s="463" t="str">
        <f>+F52</f>
        <v>AITS</v>
      </c>
      <c r="G65" s="365"/>
      <c r="H65" s="366" t="str">
        <f>+'GEN INFO'!E41</f>
        <v>OTHERS IF ANY</v>
      </c>
    </row>
    <row r="66" spans="2:12" ht="37.5" thickBot="1" thickTop="1">
      <c r="B66" s="380" t="s">
        <v>232</v>
      </c>
      <c r="C66" s="385" t="s">
        <v>245</v>
      </c>
      <c r="D66" s="386" t="str">
        <f>+D53</f>
        <v>BRIEF DETAILS (UPTO 1000 CHARACTERS)</v>
      </c>
      <c r="E66" s="385" t="str">
        <f>+E53</f>
        <v>NAME OF THE ADVOCATE</v>
      </c>
      <c r="F66" s="385" t="str">
        <f>+F53</f>
        <v>PAN OF ADVOCATE</v>
      </c>
      <c r="G66" s="385" t="str">
        <f aca="true" t="shared" si="3" ref="G66:L66">+G53</f>
        <v>AMOUNT PAID TO ADVOCATE</v>
      </c>
      <c r="H66" s="385" t="str">
        <f t="shared" si="3"/>
        <v>TDS</v>
      </c>
      <c r="I66" s="452" t="str">
        <f t="shared" si="3"/>
        <v>STAMP DUTY/COURT FEE</v>
      </c>
      <c r="J66" s="385" t="str">
        <f t="shared" si="3"/>
        <v>OTHER EXPENSES</v>
      </c>
      <c r="K66" s="452" t="str">
        <f t="shared" si="3"/>
        <v>TOTAL EXPENDITURE 2018-2019</v>
      </c>
      <c r="L66" s="387" t="str">
        <f t="shared" si="3"/>
        <v>TOTAL EXPENDITURE 2017-2018</v>
      </c>
    </row>
    <row r="67" spans="2:12" ht="13.5" thickTop="1">
      <c r="B67" s="114"/>
      <c r="C67" s="289"/>
      <c r="D67" s="39"/>
      <c r="E67" s="289"/>
      <c r="F67" s="289"/>
      <c r="G67" s="289"/>
      <c r="H67" s="289"/>
      <c r="I67" s="39"/>
      <c r="J67" s="289"/>
      <c r="K67" s="39"/>
      <c r="L67" s="37"/>
    </row>
    <row r="68" spans="2:12" ht="12.75">
      <c r="B68" s="359"/>
      <c r="C68" s="289"/>
      <c r="D68" s="39"/>
      <c r="E68" s="289"/>
      <c r="F68" s="289"/>
      <c r="G68" s="289"/>
      <c r="H68" s="289">
        <v>0</v>
      </c>
      <c r="I68" s="39">
        <v>0</v>
      </c>
      <c r="J68" s="289">
        <v>0</v>
      </c>
      <c r="K68" s="39">
        <f>+G68+I68+J68</f>
        <v>0</v>
      </c>
      <c r="L68" s="37">
        <v>0</v>
      </c>
    </row>
    <row r="69" spans="2:12" ht="12.75">
      <c r="B69" s="114"/>
      <c r="C69" s="289"/>
      <c r="D69" s="39"/>
      <c r="E69" s="289"/>
      <c r="F69" s="289"/>
      <c r="G69" s="289"/>
      <c r="H69" s="289"/>
      <c r="I69" s="39"/>
      <c r="J69" s="289"/>
      <c r="K69" s="39"/>
      <c r="L69" s="37"/>
    </row>
    <row r="70" spans="2:12" ht="12.75">
      <c r="B70" s="359"/>
      <c r="C70" s="289"/>
      <c r="D70" s="39"/>
      <c r="E70" s="289"/>
      <c r="F70" s="289"/>
      <c r="G70" s="289"/>
      <c r="H70" s="289"/>
      <c r="I70" s="39"/>
      <c r="J70" s="289"/>
      <c r="K70" s="39"/>
      <c r="L70" s="37"/>
    </row>
    <row r="71" spans="2:12" ht="12.75">
      <c r="B71" s="114"/>
      <c r="C71" s="289"/>
      <c r="D71" s="39"/>
      <c r="E71" s="289"/>
      <c r="F71" s="289"/>
      <c r="G71" s="289"/>
      <c r="H71" s="289"/>
      <c r="I71" s="39"/>
      <c r="J71" s="289"/>
      <c r="K71" s="39"/>
      <c r="L71" s="37"/>
    </row>
    <row r="72" spans="2:12" ht="12.75">
      <c r="B72" s="114"/>
      <c r="C72" s="289"/>
      <c r="D72" s="39"/>
      <c r="E72" s="289"/>
      <c r="F72" s="289"/>
      <c r="G72" s="289"/>
      <c r="H72" s="289"/>
      <c r="I72" s="39"/>
      <c r="J72" s="289"/>
      <c r="K72" s="39"/>
      <c r="L72" s="37"/>
    </row>
    <row r="73" spans="2:12" ht="12.75">
      <c r="B73" s="114"/>
      <c r="C73" s="289"/>
      <c r="D73" s="39"/>
      <c r="E73" s="289"/>
      <c r="F73" s="289"/>
      <c r="G73" s="289"/>
      <c r="H73" s="289"/>
      <c r="I73" s="39"/>
      <c r="J73" s="289"/>
      <c r="K73" s="39"/>
      <c r="L73" s="37"/>
    </row>
    <row r="74" spans="2:12" ht="12.75">
      <c r="B74" s="114"/>
      <c r="C74" s="289"/>
      <c r="D74" s="357"/>
      <c r="E74" s="289"/>
      <c r="F74" s="289"/>
      <c r="G74" s="289"/>
      <c r="H74" s="289"/>
      <c r="I74" s="39"/>
      <c r="J74" s="289"/>
      <c r="K74" s="39"/>
      <c r="L74" s="37"/>
    </row>
    <row r="75" spans="2:12" ht="15.75" customHeight="1" thickBot="1">
      <c r="B75" s="342" t="str">
        <f>+B62</f>
        <v>TOTAL EXPENDITURE SHOULD TALLY WITH AMOUNT IN ADMINISTRATIVE EXPENDITURE</v>
      </c>
      <c r="C75" s="361"/>
      <c r="D75" s="338"/>
      <c r="E75" s="361"/>
      <c r="F75" s="361"/>
      <c r="G75" s="361"/>
      <c r="H75" s="361">
        <f>SUM(H68:H74)</f>
        <v>0</v>
      </c>
      <c r="I75" s="44">
        <f>SUM(I68:I74)</f>
        <v>0</v>
      </c>
      <c r="J75" s="361">
        <f>SUM(J68:J74)</f>
        <v>0</v>
      </c>
      <c r="K75" s="44">
        <f>SUM(K68:K74)</f>
        <v>0</v>
      </c>
      <c r="L75" s="42">
        <f>SUM(L68:L74)</f>
        <v>0</v>
      </c>
    </row>
    <row r="76" ht="13.5" thickTop="1"/>
  </sheetData>
  <sheetProtection/>
  <mergeCells count="2">
    <mergeCell ref="B2:I2"/>
    <mergeCell ref="B4:I4"/>
  </mergeCells>
  <printOptions/>
  <pageMargins left="0.19" right="0.2" top="0.27" bottom="0.4" header="0.21" footer="0.56"/>
  <pageSetup fitToWidth="0"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2020-04-30T07:14:50Z</dcterms:modified>
  <cp:category/>
  <cp:version/>
  <cp:contentType/>
  <cp:contentStatus/>
</cp:coreProperties>
</file>